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5" windowWidth="9405" windowHeight="4605" firstSheet="2" activeTab="2"/>
  </bookViews>
  <sheets>
    <sheet name="свод затрат" sheetId="1" r:id="rId1"/>
    <sheet name="расш.стр.1,7 и 1,10" sheetId="2" r:id="rId2"/>
    <sheet name="прил.для собр.деп." sheetId="3" r:id="rId3"/>
  </sheets>
  <definedNames/>
  <calcPr fullCalcOnLoad="1"/>
</workbook>
</file>

<file path=xl/sharedStrings.xml><?xml version="1.0" encoding="utf-8"?>
<sst xmlns="http://schemas.openxmlformats.org/spreadsheetml/2006/main" count="137" uniqueCount="101">
  <si>
    <t>статьи затрат</t>
  </si>
  <si>
    <t>ГСМ</t>
  </si>
  <si>
    <t>количество штатных единиц</t>
  </si>
  <si>
    <t>материалы</t>
  </si>
  <si>
    <t>электроэнергия мест общего пользования</t>
  </si>
  <si>
    <t>затраты на 12 мес.  по  всем видам благоустройства жилья, тыс.руб.</t>
  </si>
  <si>
    <t>за счет платежей населения, всего тыс.руб.</t>
  </si>
  <si>
    <t>благоустроенный жилищный фонд</t>
  </si>
  <si>
    <t>частично благоустроенный жилищный фонд</t>
  </si>
  <si>
    <t>не благоустроенный жилищный фонд</t>
  </si>
  <si>
    <t>Общая площадь  жилищного фонда, тыс.кв.м.</t>
  </si>
  <si>
    <t>заработная плата основных работников</t>
  </si>
  <si>
    <t>отчисления с заработной платы</t>
  </si>
  <si>
    <t>покупка электросчетчиков для учета освещения мест общего пользования</t>
  </si>
  <si>
    <t>тех.обслуживание газового оборудования</t>
  </si>
  <si>
    <t>услуги по дезарации и дезинфекции</t>
  </si>
  <si>
    <t>обследование дымоходов</t>
  </si>
  <si>
    <t>2.1. Материалы</t>
  </si>
  <si>
    <t>ЭОТ</t>
  </si>
  <si>
    <t>возмещение из бюджета</t>
  </si>
  <si>
    <t>прочие</t>
  </si>
  <si>
    <t>заработная плата</t>
  </si>
  <si>
    <t>отчисления с зарплаты</t>
  </si>
  <si>
    <t>возмещение из бюджета, тыс.рублей</t>
  </si>
  <si>
    <t>1.1. Содержание конструктивных элементов зданий, всего                                                                                             из них :</t>
  </si>
  <si>
    <t>1.2. Содержание и обслуживание внутридомового инженерного оборудования, всего                                                                                             из них :</t>
  </si>
  <si>
    <t>1.5. Содержание аварийно-диспетчерской  службы, всего                                                                                                     из них :</t>
  </si>
  <si>
    <t>2.1. Текущий ремонт конструктивных элементов зданий, всего                                           в том числе:</t>
  </si>
  <si>
    <t xml:space="preserve"> Материалы</t>
  </si>
  <si>
    <t>2.2. Текущий ремонт внутридомового инженерного оборудования, всего                                           в том числе:</t>
  </si>
  <si>
    <t>Итого тариф на содержание и текущий ремонт жилищного фонда</t>
  </si>
  <si>
    <t>(тыс. руб.  С НДС)</t>
  </si>
  <si>
    <t>тариф на 1 кв.м. в месяц</t>
  </si>
  <si>
    <r>
      <t xml:space="preserve">2. Текущий  ремонт  жилищного фонда, </t>
    </r>
    <r>
      <rPr>
        <i/>
        <sz val="14"/>
        <rFont val="Arial Cyr"/>
        <family val="2"/>
      </rPr>
      <t>всего                                                                в том числе :</t>
    </r>
  </si>
  <si>
    <r>
      <t xml:space="preserve">1. Содержание и обслуживание жилищного фонда, </t>
    </r>
    <r>
      <rPr>
        <i/>
        <sz val="14"/>
        <rFont val="Arial Cyr"/>
        <family val="2"/>
      </rPr>
      <t>всего                                                                           в том числе :</t>
    </r>
  </si>
  <si>
    <t>1.4. Услуги сторонних организаций, всего                                                             из них :</t>
  </si>
  <si>
    <t>1.7. Общеэксплуатационные  расходы, всего                                             из них :</t>
  </si>
  <si>
    <t>Приложение № 2</t>
  </si>
  <si>
    <t>Красногорское поселение</t>
  </si>
  <si>
    <t>Плата за содержание конструктивных элементов помещений</t>
  </si>
  <si>
    <t>Плата за содержание и обслуживание внутридомового инженерного оборудования</t>
  </si>
  <si>
    <t>Плата за аварийно-диспетчерское обслуживание</t>
  </si>
  <si>
    <t>Плата управляющей организации</t>
  </si>
  <si>
    <t>Плата за текущий ремонт конструктивных элементов жилых зданий</t>
  </si>
  <si>
    <t>Плата за текущий ремонт внутридомового инженерного оборудования</t>
  </si>
  <si>
    <r>
      <t xml:space="preserve">Плата за содержание и текущий ремонт благоустроенного жилого помещения, </t>
    </r>
    <r>
      <rPr>
        <i/>
        <sz val="10"/>
        <rFont val="Arial Cyr"/>
        <family val="2"/>
      </rPr>
      <t>всего                                                                           в том числе :</t>
    </r>
  </si>
  <si>
    <r>
      <t xml:space="preserve">Плата за содержание и текущий ремонт частично благоустроенного жилого помещения, </t>
    </r>
    <r>
      <rPr>
        <i/>
        <sz val="10"/>
        <rFont val="Arial Cyr"/>
        <family val="2"/>
      </rPr>
      <t>всего                                                                           в том числе :</t>
    </r>
  </si>
  <si>
    <r>
      <t xml:space="preserve">Плата за содержание и текущий ремонт не благоустроенного жилого помещения, </t>
    </r>
    <r>
      <rPr>
        <i/>
        <sz val="10"/>
        <rFont val="Arial Cyr"/>
        <family val="2"/>
      </rPr>
      <t>всего                                                                           в том числе :</t>
    </r>
  </si>
  <si>
    <t>Наименование услуги, характеристика жилого фонда</t>
  </si>
  <si>
    <t>Ед.изм.</t>
  </si>
  <si>
    <t>Оплата населением на ед.изм.руб. в месяц с НДС</t>
  </si>
  <si>
    <t>Уровень оплаты населением от экономически обоснованного тарифа,%</t>
  </si>
  <si>
    <t>1 кв.м общей площади жилого помещения</t>
  </si>
  <si>
    <t>Затраты 12 месяцев</t>
  </si>
  <si>
    <t>за счет платежей населения</t>
  </si>
  <si>
    <t>За вывоз твердых бытовых отходов</t>
  </si>
  <si>
    <t>Плата за пользование жилым помещением (плата за найм) муниципального жилищного фонда</t>
  </si>
  <si>
    <t>Наименование затрат</t>
  </si>
  <si>
    <t>Аренда помещения</t>
  </si>
  <si>
    <t>Амортизация ПК</t>
  </si>
  <si>
    <t>Информационное обслуживание</t>
  </si>
  <si>
    <t>Периодическая литература,подписка</t>
  </si>
  <si>
    <t>Повышение квалификации</t>
  </si>
  <si>
    <t>Сертификация</t>
  </si>
  <si>
    <t>Вст.взн.союз ЖКХ</t>
  </si>
  <si>
    <t>Банковское обслуживание</t>
  </si>
  <si>
    <t>Кассовое обслуживание</t>
  </si>
  <si>
    <t>Канц.товары</t>
  </si>
  <si>
    <t>Затраты на а/транспорт</t>
  </si>
  <si>
    <t>Коммун.услуги(связь,эл.энерг.и т.д.)</t>
  </si>
  <si>
    <t>Услуги сторонних организаций(проект)</t>
  </si>
  <si>
    <t>Штрафные санкции и пени</t>
  </si>
  <si>
    <t>ФОТ 12 чел.</t>
  </si>
  <si>
    <t>Налог УСН 15%</t>
  </si>
  <si>
    <t>Расходы будующих периодов</t>
  </si>
  <si>
    <t>Всего затраты:</t>
  </si>
  <si>
    <t>Затраты в месяц</t>
  </si>
  <si>
    <t xml:space="preserve">ЭОТ </t>
  </si>
  <si>
    <t xml:space="preserve">договора управления будут подписаны на меньшую площадь,то тариф на </t>
  </si>
  <si>
    <t>управление соответственно увеличиться.</t>
  </si>
  <si>
    <t xml:space="preserve">Плата за жилое помещение для нанимателей жилых помещений по договорам социального найма, для собственников жилых помещений не реализовавших  и не выбравших способ управления проживающих на территории МО "Городское поселение Красногорский"  </t>
  </si>
  <si>
    <t xml:space="preserve">Тариф на содержание и текущий ремонт жилищного фонда на  2011 г. </t>
  </si>
  <si>
    <t>Красногорское поселение тарифы 2010 год</t>
  </si>
  <si>
    <t>тариф на 2011 год</t>
  </si>
  <si>
    <t xml:space="preserve">фактические затраты по утв. тарифам за12 месяцев 2010 года </t>
  </si>
  <si>
    <t>индекс дефлятор на 2011 год</t>
  </si>
  <si>
    <t>1.8. Затраты по управлению</t>
  </si>
  <si>
    <t>1.6. Сбор и вывоз ТБО</t>
  </si>
  <si>
    <t>Промывка и опресовка системы отопления</t>
  </si>
  <si>
    <t>Работы по электрическим измерениям осветительных, силовых электропрводок и электрооборудования</t>
  </si>
  <si>
    <t>Обслуживаемый ЖФ - 86149,94</t>
  </si>
  <si>
    <t>1.3. Благоустройство и обеспечение санитарного состояния  общего имущества, всего                                                                               из них :</t>
  </si>
  <si>
    <t>Налоги с ФОТ (УСН-26,4%;)</t>
  </si>
  <si>
    <t>Фактические затраты 2010г.</t>
  </si>
  <si>
    <t>Фактические затраты 2011г.</t>
  </si>
  <si>
    <t xml:space="preserve">Тариф на 2010 год расчитан на обслуживаемую площадь 97219,76 кв.м.   </t>
  </si>
  <si>
    <t>Тариф на 2011 год расчитан на обслуживаемую площадь 86149,94 кв.м.если</t>
  </si>
  <si>
    <t xml:space="preserve">Расшифровка строки 1.7(общеэксплуатационные расходы) и стр.1.8 (затраты на управление) </t>
  </si>
  <si>
    <t>Плата за благоустройство и обеспечение санитарного состояния  общего имущества</t>
  </si>
  <si>
    <t>Плата за  дезинсекцию, дезинфекцию, огнезащиту деревянных конструкций</t>
  </si>
  <si>
    <t>Приложение №1                                                    к решению Собрания депутатов муниципального образования "Городское поселение Красногорский"                              от _____________2011г. №________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</si>
</sst>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</numFmts>
  <fonts count="46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u val="single"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64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2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1" fillId="0" borderId="20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2" fontId="4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1" fontId="11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6" fontId="1" fillId="0" borderId="10" xfId="0" applyNumberFormat="1" applyFont="1" applyBorder="1" applyAlignment="1">
      <alignment vertical="center" wrapText="1"/>
    </xf>
    <xf numFmtId="175" fontId="11" fillId="0" borderId="20" xfId="58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164" fontId="4" fillId="0" borderId="10" xfId="0" applyNumberFormat="1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11" fillId="0" borderId="28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2" fontId="11" fillId="0" borderId="21" xfId="0" applyNumberFormat="1" applyFont="1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7" sqref="I47"/>
    </sheetView>
  </sheetViews>
  <sheetFormatPr defaultColWidth="9.00390625" defaultRowHeight="12.75"/>
  <cols>
    <col min="1" max="1" width="48.375" style="0" customWidth="1"/>
    <col min="2" max="3" width="16.125" style="0" customWidth="1"/>
    <col min="4" max="4" width="15.25390625" style="0" customWidth="1"/>
    <col min="5" max="5" width="16.00390625" style="0" customWidth="1"/>
    <col min="6" max="6" width="12.75390625" style="0" customWidth="1"/>
    <col min="7" max="7" width="17.375" style="0" customWidth="1"/>
    <col min="8" max="8" width="16.75390625" style="0" customWidth="1"/>
    <col min="9" max="9" width="16.375" style="0" customWidth="1"/>
  </cols>
  <sheetData>
    <row r="1" spans="7:9" ht="12.75">
      <c r="G1" s="78" t="s">
        <v>37</v>
      </c>
      <c r="H1" s="78"/>
      <c r="I1" s="78"/>
    </row>
    <row r="2" spans="1:17" ht="27" customHeight="1">
      <c r="A2" s="80" t="s">
        <v>81</v>
      </c>
      <c r="B2" s="80"/>
      <c r="C2" s="80"/>
      <c r="D2" s="80"/>
      <c r="E2" s="80"/>
      <c r="F2" s="80"/>
      <c r="G2" s="80"/>
      <c r="H2" s="80"/>
      <c r="I2" s="80"/>
      <c r="J2" s="2"/>
      <c r="K2" s="2"/>
      <c r="L2" s="2"/>
      <c r="M2" s="2"/>
      <c r="N2" s="2"/>
      <c r="O2" s="2"/>
      <c r="P2" s="2"/>
      <c r="Q2" s="2"/>
    </row>
    <row r="3" spans="1:9" ht="15">
      <c r="A3" s="6"/>
      <c r="B3" s="6"/>
      <c r="C3" s="6"/>
      <c r="D3" s="6"/>
      <c r="E3" s="6"/>
      <c r="F3" s="6"/>
      <c r="H3" s="79" t="s">
        <v>31</v>
      </c>
      <c r="I3" s="79"/>
    </row>
    <row r="4" spans="1:9" ht="15">
      <c r="A4" s="23"/>
      <c r="B4" s="88"/>
      <c r="C4" s="89"/>
      <c r="D4" s="89"/>
      <c r="E4" s="89"/>
      <c r="F4" s="90"/>
      <c r="G4" s="69" t="s">
        <v>38</v>
      </c>
      <c r="H4" s="70"/>
      <c r="I4" s="71"/>
    </row>
    <row r="5" spans="1:9" ht="12.75" customHeight="1">
      <c r="A5" s="81" t="s">
        <v>0</v>
      </c>
      <c r="B5" s="66" t="s">
        <v>82</v>
      </c>
      <c r="C5" s="82"/>
      <c r="D5" s="83"/>
      <c r="E5" s="66" t="s">
        <v>84</v>
      </c>
      <c r="F5" s="72" t="s">
        <v>85</v>
      </c>
      <c r="G5" s="69" t="s">
        <v>83</v>
      </c>
      <c r="H5" s="70"/>
      <c r="I5" s="71"/>
    </row>
    <row r="6" spans="1:9" ht="12.75" customHeight="1">
      <c r="A6" s="81"/>
      <c r="B6" s="67"/>
      <c r="C6" s="84"/>
      <c r="D6" s="85"/>
      <c r="E6" s="67"/>
      <c r="F6" s="73"/>
      <c r="G6" s="75" t="s">
        <v>5</v>
      </c>
      <c r="H6" s="75" t="s">
        <v>23</v>
      </c>
      <c r="I6" s="75" t="s">
        <v>6</v>
      </c>
    </row>
    <row r="7" spans="1:9" ht="12.75">
      <c r="A7" s="81"/>
      <c r="B7" s="68"/>
      <c r="C7" s="86"/>
      <c r="D7" s="87"/>
      <c r="E7" s="67"/>
      <c r="F7" s="73"/>
      <c r="G7" s="76"/>
      <c r="H7" s="76"/>
      <c r="I7" s="76"/>
    </row>
    <row r="8" spans="1:9" ht="46.5" customHeight="1">
      <c r="A8" s="81"/>
      <c r="B8" s="8" t="s">
        <v>53</v>
      </c>
      <c r="C8" s="8" t="s">
        <v>19</v>
      </c>
      <c r="D8" s="8" t="s">
        <v>54</v>
      </c>
      <c r="E8" s="68"/>
      <c r="F8" s="74"/>
      <c r="G8" s="77"/>
      <c r="H8" s="77"/>
      <c r="I8" s="77"/>
    </row>
    <row r="9" spans="1:9" s="13" customFormat="1" ht="37.5">
      <c r="A9" s="19" t="s">
        <v>10</v>
      </c>
      <c r="B9" s="20">
        <v>97.22</v>
      </c>
      <c r="C9" s="20">
        <v>97.21976</v>
      </c>
      <c r="D9" s="20">
        <v>97.21976</v>
      </c>
      <c r="E9" s="20">
        <v>97.21976</v>
      </c>
      <c r="F9" s="19"/>
      <c r="G9" s="20">
        <v>86.15</v>
      </c>
      <c r="H9" s="20">
        <v>86.15</v>
      </c>
      <c r="I9" s="20">
        <v>86.15</v>
      </c>
    </row>
    <row r="10" spans="1:9" s="13" customFormat="1" ht="56.25" customHeight="1">
      <c r="A10" s="15" t="s">
        <v>34</v>
      </c>
      <c r="B10" s="16">
        <v>10189.9</v>
      </c>
      <c r="C10" s="16">
        <f>C11+C17+C23+C31+C36+C42+C43+C48</f>
        <v>599.0999999999999</v>
      </c>
      <c r="D10" s="16">
        <v>9590.8</v>
      </c>
      <c r="E10" s="16">
        <f>E11+E17+E23+E31+E36+E42+E43+E48</f>
        <v>9108.18</v>
      </c>
      <c r="F10" s="16"/>
      <c r="G10" s="16">
        <f>G11+G17+G23+G31+G36+G42+G43+G48</f>
        <v>12214.320000000002</v>
      </c>
      <c r="H10" s="16">
        <f>H11+H17+H23+H31+H36+H42+H43+H48</f>
        <v>1217.4750000000008</v>
      </c>
      <c r="I10" s="16">
        <f>I11+I17+I23+I31+I36+I42+I43+I48</f>
        <v>10996.96</v>
      </c>
    </row>
    <row r="11" spans="1:9" s="13" customFormat="1" ht="53.25" customHeight="1">
      <c r="A11" s="14" t="s">
        <v>24</v>
      </c>
      <c r="B11" s="11">
        <v>483.1</v>
      </c>
      <c r="C11" s="11">
        <v>17.2</v>
      </c>
      <c r="D11" s="11">
        <f>SUM(D12+D14+D15+D16)</f>
        <v>465.9</v>
      </c>
      <c r="E11" s="11">
        <f>SUM(E12+E14+E15+E16)</f>
        <v>466.34999999999997</v>
      </c>
      <c r="F11" s="11"/>
      <c r="G11" s="11">
        <f>G12+G14+G15+G16</f>
        <v>593.6149999999999</v>
      </c>
      <c r="H11" s="11">
        <f>H12+H14+H15+H16</f>
        <v>57.83000000000001</v>
      </c>
      <c r="I11" s="11">
        <f>I12+I14+I15+I16</f>
        <v>535.7849999999999</v>
      </c>
    </row>
    <row r="12" spans="1:9" ht="12.75">
      <c r="A12" s="1" t="s">
        <v>11</v>
      </c>
      <c r="B12" s="4">
        <v>386.7</v>
      </c>
      <c r="C12" s="4">
        <v>13.8</v>
      </c>
      <c r="D12" s="4">
        <f>SUM(B12-C12)</f>
        <v>372.9</v>
      </c>
      <c r="E12" s="4">
        <v>386.7</v>
      </c>
      <c r="F12" s="9">
        <v>1.15</v>
      </c>
      <c r="G12" s="4">
        <f>SUM(B12*F12)</f>
        <v>444.7049999999999</v>
      </c>
      <c r="H12" s="4">
        <f>SUM(G12-I12)</f>
        <v>15.870000000000005</v>
      </c>
      <c r="I12" s="7">
        <f>SUM(D12*F12)</f>
        <v>428.8349999999999</v>
      </c>
    </row>
    <row r="13" spans="1:9" ht="12.75">
      <c r="A13" s="1" t="s">
        <v>2</v>
      </c>
      <c r="B13" s="4">
        <v>4</v>
      </c>
      <c r="C13" s="4">
        <v>0.1</v>
      </c>
      <c r="D13" s="4">
        <f aca="true" t="shared" si="0" ref="D13:D41">SUM(B13-C13)</f>
        <v>3.9</v>
      </c>
      <c r="E13" s="1">
        <v>4</v>
      </c>
      <c r="F13" s="9">
        <v>1.15</v>
      </c>
      <c r="G13" s="4">
        <v>4</v>
      </c>
      <c r="H13" s="4">
        <v>0</v>
      </c>
      <c r="I13" s="7">
        <v>4</v>
      </c>
    </row>
    <row r="14" spans="1:9" ht="12.75">
      <c r="A14" s="1" t="s">
        <v>12</v>
      </c>
      <c r="B14" s="4">
        <v>54.9</v>
      </c>
      <c r="C14" s="4">
        <v>2</v>
      </c>
      <c r="D14" s="4">
        <v>53</v>
      </c>
      <c r="E14" s="4">
        <v>54.9</v>
      </c>
      <c r="F14" s="9">
        <v>1.15</v>
      </c>
      <c r="G14" s="4">
        <v>101.3</v>
      </c>
      <c r="H14" s="4">
        <f>SUM(G14-I14)</f>
        <v>40.35</v>
      </c>
      <c r="I14" s="7">
        <f>SUM(D14*F14)</f>
        <v>60.949999999999996</v>
      </c>
    </row>
    <row r="15" spans="1:9" ht="12.75">
      <c r="A15" s="1" t="s">
        <v>3</v>
      </c>
      <c r="B15" s="4">
        <v>31.6</v>
      </c>
      <c r="C15" s="4">
        <v>1.1</v>
      </c>
      <c r="D15" s="4">
        <f t="shared" si="0"/>
        <v>30.5</v>
      </c>
      <c r="E15" s="4">
        <v>24.75</v>
      </c>
      <c r="F15" s="9">
        <v>1.15</v>
      </c>
      <c r="G15" s="4">
        <v>36.34</v>
      </c>
      <c r="H15" s="4">
        <f>SUM(G15-I15)</f>
        <v>1.2650000000000077</v>
      </c>
      <c r="I15" s="7">
        <f>SUM(D15*F15)</f>
        <v>35.074999999999996</v>
      </c>
    </row>
    <row r="16" spans="1:9" ht="12.75">
      <c r="A16" s="1" t="s">
        <v>20</v>
      </c>
      <c r="B16" s="7">
        <v>9.8</v>
      </c>
      <c r="C16" s="7">
        <v>0.4</v>
      </c>
      <c r="D16" s="4">
        <v>9.5</v>
      </c>
      <c r="E16" s="7">
        <v>0</v>
      </c>
      <c r="F16" s="9">
        <v>1.15</v>
      </c>
      <c r="G16" s="4">
        <v>11.27</v>
      </c>
      <c r="H16" s="4">
        <f>SUM(G16-I16)</f>
        <v>0.34500000000000064</v>
      </c>
      <c r="I16" s="7">
        <f>SUM(D16*F16)</f>
        <v>10.924999999999999</v>
      </c>
    </row>
    <row r="17" spans="1:9" s="13" customFormat="1" ht="74.25" customHeight="1">
      <c r="A17" s="14" t="s">
        <v>25</v>
      </c>
      <c r="B17" s="11">
        <v>1580.6</v>
      </c>
      <c r="C17" s="11">
        <f>SUM(C18+C20+C21+C22)</f>
        <v>56.300000000000004</v>
      </c>
      <c r="D17" s="11">
        <v>1524.3</v>
      </c>
      <c r="E17" s="11">
        <f>SUM(E18+E20+E21+E22)</f>
        <v>1624.5</v>
      </c>
      <c r="F17" s="11"/>
      <c r="G17" s="11">
        <f>G18+G20+G21+G22</f>
        <v>2001.9549999999997</v>
      </c>
      <c r="H17" s="11">
        <f>H18+H20+H21+H22</f>
        <v>249.12499999999991</v>
      </c>
      <c r="I17" s="11">
        <f>I18+I20+I21+I22</f>
        <v>1752.8299999999997</v>
      </c>
    </row>
    <row r="18" spans="1:9" ht="12.75">
      <c r="A18" s="1" t="s">
        <v>11</v>
      </c>
      <c r="B18" s="4">
        <v>1163.9</v>
      </c>
      <c r="C18" s="4">
        <v>41.5</v>
      </c>
      <c r="D18" s="4">
        <f t="shared" si="0"/>
        <v>1122.4</v>
      </c>
      <c r="E18" s="4">
        <v>1163.9</v>
      </c>
      <c r="F18" s="9">
        <v>1.15</v>
      </c>
      <c r="G18" s="4">
        <f>SUM(B18*F18)</f>
        <v>1338.485</v>
      </c>
      <c r="H18" s="4">
        <f>SUM(G18-I18)</f>
        <v>47.72499999999991</v>
      </c>
      <c r="I18" s="7">
        <f>SUM(D18*F18)</f>
        <v>1290.76</v>
      </c>
    </row>
    <row r="19" spans="1:9" ht="12.75">
      <c r="A19" s="1" t="s">
        <v>2</v>
      </c>
      <c r="B19" s="4">
        <v>6</v>
      </c>
      <c r="C19" s="4">
        <v>0.2138</v>
      </c>
      <c r="D19" s="4">
        <f t="shared" si="0"/>
        <v>5.7862</v>
      </c>
      <c r="E19" s="1">
        <v>6</v>
      </c>
      <c r="F19" s="9">
        <v>1.15</v>
      </c>
      <c r="G19" s="4">
        <v>6</v>
      </c>
      <c r="H19" s="4">
        <v>0</v>
      </c>
      <c r="I19" s="7">
        <v>6</v>
      </c>
    </row>
    <row r="20" spans="1:9" ht="12.75">
      <c r="A20" s="1" t="s">
        <v>12</v>
      </c>
      <c r="B20" s="4">
        <v>105</v>
      </c>
      <c r="C20" s="4">
        <v>3.7</v>
      </c>
      <c r="D20" s="4">
        <v>101.2</v>
      </c>
      <c r="E20" s="4">
        <v>105</v>
      </c>
      <c r="F20" s="9">
        <v>1.15</v>
      </c>
      <c r="G20" s="4">
        <v>304.9</v>
      </c>
      <c r="H20" s="4">
        <f aca="true" t="shared" si="1" ref="H20:H27">SUM(G20-I20)</f>
        <v>188.51999999999998</v>
      </c>
      <c r="I20" s="7">
        <f>SUM(D20*F20)</f>
        <v>116.38</v>
      </c>
    </row>
    <row r="21" spans="1:9" ht="12.75">
      <c r="A21" s="1" t="s">
        <v>3</v>
      </c>
      <c r="B21" s="4">
        <v>136.6</v>
      </c>
      <c r="C21" s="4">
        <v>4.9</v>
      </c>
      <c r="D21" s="4">
        <f t="shared" si="0"/>
        <v>131.7</v>
      </c>
      <c r="E21" s="4">
        <v>136.6</v>
      </c>
      <c r="F21" s="9">
        <v>1.15</v>
      </c>
      <c r="G21" s="4">
        <v>157.09</v>
      </c>
      <c r="H21" s="4">
        <f t="shared" si="1"/>
        <v>5.635000000000019</v>
      </c>
      <c r="I21" s="7">
        <f>SUM(D21*F21)</f>
        <v>151.45499999999998</v>
      </c>
    </row>
    <row r="22" spans="1:9" ht="12.75">
      <c r="A22" s="1" t="s">
        <v>88</v>
      </c>
      <c r="B22" s="7">
        <v>175.2</v>
      </c>
      <c r="C22" s="7">
        <v>6.2</v>
      </c>
      <c r="D22" s="4">
        <v>168.9</v>
      </c>
      <c r="E22" s="7">
        <v>219</v>
      </c>
      <c r="F22" s="9">
        <v>1.15</v>
      </c>
      <c r="G22" s="4">
        <v>201.48</v>
      </c>
      <c r="H22" s="4">
        <f t="shared" si="1"/>
        <v>7.2450000000000045</v>
      </c>
      <c r="I22" s="7">
        <f>SUM(D22*F22)</f>
        <v>194.23499999999999</v>
      </c>
    </row>
    <row r="23" spans="1:9" s="13" customFormat="1" ht="90.75" customHeight="1">
      <c r="A23" s="14" t="s">
        <v>91</v>
      </c>
      <c r="B23" s="42">
        <v>698.71</v>
      </c>
      <c r="C23" s="42">
        <v>24.9</v>
      </c>
      <c r="D23" s="42">
        <v>673.81</v>
      </c>
      <c r="E23" s="42">
        <f>SUM(E24+E26+E27+E28+E29+E30)</f>
        <v>684.9</v>
      </c>
      <c r="F23" s="11"/>
      <c r="G23" s="42">
        <f>SUM(G24+G26+G27+G28+G29+G30)</f>
        <v>745.745</v>
      </c>
      <c r="H23" s="42">
        <f>SUM(H24+H26+H27+H28+H29+H30)</f>
        <v>52.295000000000044</v>
      </c>
      <c r="I23" s="42">
        <f>SUM(I24+I26+I27+I28+I29+I30)</f>
        <v>693.45</v>
      </c>
    </row>
    <row r="24" spans="1:9" ht="12.75">
      <c r="A24" s="1" t="s">
        <v>11</v>
      </c>
      <c r="B24" s="4">
        <v>270.5</v>
      </c>
      <c r="C24" s="4">
        <v>9.6</v>
      </c>
      <c r="D24" s="4">
        <f t="shared" si="0"/>
        <v>260.9</v>
      </c>
      <c r="E24" s="4">
        <v>270.5</v>
      </c>
      <c r="F24" s="9">
        <v>1.15</v>
      </c>
      <c r="G24" s="4">
        <f>SUM(B24*F24)</f>
        <v>311.075</v>
      </c>
      <c r="H24" s="4">
        <f t="shared" si="1"/>
        <v>11.04000000000002</v>
      </c>
      <c r="I24" s="7">
        <f>SUM(D24*F24)</f>
        <v>300.03499999999997</v>
      </c>
    </row>
    <row r="25" spans="1:9" ht="12.75">
      <c r="A25" s="1" t="s">
        <v>2</v>
      </c>
      <c r="B25" s="4">
        <v>4</v>
      </c>
      <c r="C25" s="4">
        <v>0.1426</v>
      </c>
      <c r="D25" s="4">
        <f t="shared" si="0"/>
        <v>3.8574</v>
      </c>
      <c r="E25" s="1">
        <v>4</v>
      </c>
      <c r="F25" s="9">
        <v>1.15</v>
      </c>
      <c r="G25" s="4">
        <v>4</v>
      </c>
      <c r="H25" s="4">
        <v>0</v>
      </c>
      <c r="I25" s="7">
        <v>4</v>
      </c>
    </row>
    <row r="26" spans="1:9" ht="12.75">
      <c r="A26" s="1" t="s">
        <v>12</v>
      </c>
      <c r="B26" s="4">
        <v>38.4</v>
      </c>
      <c r="C26" s="4">
        <v>1.4</v>
      </c>
      <c r="D26" s="4">
        <f t="shared" si="0"/>
        <v>37</v>
      </c>
      <c r="E26" s="4">
        <v>38.4</v>
      </c>
      <c r="F26" s="9">
        <v>1.15</v>
      </c>
      <c r="G26" s="4">
        <v>70.9</v>
      </c>
      <c r="H26" s="4">
        <f t="shared" si="1"/>
        <v>28.35000000000001</v>
      </c>
      <c r="I26" s="7">
        <f>SUM(D26*F26)</f>
        <v>42.55</v>
      </c>
    </row>
    <row r="27" spans="1:9" ht="12.75">
      <c r="A27" s="1" t="s">
        <v>3</v>
      </c>
      <c r="B27" s="4">
        <v>251.3</v>
      </c>
      <c r="C27" s="4">
        <v>9</v>
      </c>
      <c r="D27" s="4">
        <f t="shared" si="0"/>
        <v>242.3</v>
      </c>
      <c r="E27" s="4">
        <v>242.3</v>
      </c>
      <c r="F27" s="9">
        <v>1.15</v>
      </c>
      <c r="G27" s="4">
        <v>288.9</v>
      </c>
      <c r="H27" s="4">
        <f t="shared" si="1"/>
        <v>10.254999999999995</v>
      </c>
      <c r="I27" s="7">
        <f>SUM(D27*F27)</f>
        <v>278.645</v>
      </c>
    </row>
    <row r="28" spans="1:9" ht="12.75">
      <c r="A28" s="1" t="s">
        <v>4</v>
      </c>
      <c r="B28" s="4">
        <v>66.1</v>
      </c>
      <c r="C28" s="4">
        <v>2.4</v>
      </c>
      <c r="D28" s="4">
        <v>63.8</v>
      </c>
      <c r="E28" s="4">
        <v>63.8</v>
      </c>
      <c r="F28" s="9">
        <v>1.15</v>
      </c>
      <c r="G28" s="4">
        <v>0</v>
      </c>
      <c r="H28" s="4">
        <v>0</v>
      </c>
      <c r="I28" s="7">
        <v>0</v>
      </c>
    </row>
    <row r="29" spans="1:9" ht="25.5">
      <c r="A29" s="1" t="s">
        <v>13</v>
      </c>
      <c r="B29" s="4">
        <v>7.2</v>
      </c>
      <c r="C29" s="4">
        <v>0.3</v>
      </c>
      <c r="D29" s="4">
        <v>7</v>
      </c>
      <c r="E29" s="4">
        <v>7.1</v>
      </c>
      <c r="F29" s="9">
        <v>1.15</v>
      </c>
      <c r="G29" s="4">
        <v>0</v>
      </c>
      <c r="H29" s="4">
        <v>0</v>
      </c>
      <c r="I29" s="7">
        <v>0</v>
      </c>
    </row>
    <row r="30" spans="1:9" ht="12.75">
      <c r="A30" s="1" t="s">
        <v>20</v>
      </c>
      <c r="B30" s="4">
        <v>65.1</v>
      </c>
      <c r="C30" s="4">
        <v>2.3</v>
      </c>
      <c r="D30" s="4">
        <f t="shared" si="0"/>
        <v>62.8</v>
      </c>
      <c r="E30" s="4">
        <v>62.8</v>
      </c>
      <c r="F30" s="9">
        <v>1.15</v>
      </c>
      <c r="G30" s="4">
        <v>74.87</v>
      </c>
      <c r="H30" s="4">
        <f>SUM(G30-I30)</f>
        <v>2.65000000000002</v>
      </c>
      <c r="I30" s="7">
        <f>SUM(D30*F30)</f>
        <v>72.21999999999998</v>
      </c>
    </row>
    <row r="31" spans="1:9" s="13" customFormat="1" ht="48.75" customHeight="1">
      <c r="A31" s="14" t="s">
        <v>35</v>
      </c>
      <c r="B31" s="42">
        <f>SUM(B32+B33+B34+B35)</f>
        <v>256.1</v>
      </c>
      <c r="C31" s="42">
        <f>SUM(C32+C33+C34+C35)</f>
        <v>56.5</v>
      </c>
      <c r="D31" s="42">
        <f>SUM(D32+D33+D34+D35)</f>
        <v>199.60000000000002</v>
      </c>
      <c r="E31" s="42">
        <f>SUM(E32+E33+E34+E35)</f>
        <v>258.75</v>
      </c>
      <c r="F31" s="11"/>
      <c r="G31" s="11">
        <f>SUM(G32:G35)</f>
        <v>351.77</v>
      </c>
      <c r="H31" s="11">
        <f>SUM(H32:H35)</f>
        <v>73.27</v>
      </c>
      <c r="I31" s="11">
        <f>SUM(I32:I35)</f>
        <v>278.5</v>
      </c>
    </row>
    <row r="32" spans="1:9" ht="12.75">
      <c r="A32" s="1" t="s">
        <v>14</v>
      </c>
      <c r="B32" s="4">
        <v>144.3</v>
      </c>
      <c r="C32" s="4">
        <v>52.5</v>
      </c>
      <c r="D32" s="4">
        <f t="shared" si="0"/>
        <v>91.80000000000001</v>
      </c>
      <c r="E32" s="4">
        <v>118.95</v>
      </c>
      <c r="F32" s="9">
        <v>1.15</v>
      </c>
      <c r="G32" s="4">
        <v>150.1</v>
      </c>
      <c r="H32" s="4">
        <f>SUM(G32-I32)</f>
        <v>44.52999999999999</v>
      </c>
      <c r="I32" s="7">
        <f>SUM(D32*F32)</f>
        <v>105.57000000000001</v>
      </c>
    </row>
    <row r="33" spans="1:9" ht="13.5" customHeight="1">
      <c r="A33" s="1" t="s">
        <v>15</v>
      </c>
      <c r="B33" s="1">
        <v>0</v>
      </c>
      <c r="C33" s="1">
        <v>0</v>
      </c>
      <c r="D33" s="4">
        <f t="shared" si="0"/>
        <v>0</v>
      </c>
      <c r="E33" s="1">
        <v>0</v>
      </c>
      <c r="F33" s="9">
        <v>1.15</v>
      </c>
      <c r="G33" s="4">
        <v>15.5</v>
      </c>
      <c r="H33" s="4">
        <f>SUM(G33-I33)</f>
        <v>15.5</v>
      </c>
      <c r="I33" s="7">
        <f>SUM(D33*F33)</f>
        <v>0</v>
      </c>
    </row>
    <row r="34" spans="1:9" ht="12.75">
      <c r="A34" s="1" t="s">
        <v>16</v>
      </c>
      <c r="B34" s="4">
        <v>111.8</v>
      </c>
      <c r="C34" s="46">
        <v>4</v>
      </c>
      <c r="D34" s="4">
        <f t="shared" si="0"/>
        <v>107.8</v>
      </c>
      <c r="E34" s="4">
        <v>139.8</v>
      </c>
      <c r="F34" s="9">
        <v>1.15</v>
      </c>
      <c r="G34" s="4">
        <v>128.57</v>
      </c>
      <c r="H34" s="4">
        <f>SUM(G34-I34)</f>
        <v>4.6000000000000085</v>
      </c>
      <c r="I34" s="7">
        <f>SUM(D34*F34)</f>
        <v>123.96999999999998</v>
      </c>
    </row>
    <row r="35" spans="1:9" ht="44.25" customHeight="1">
      <c r="A35" s="1" t="s">
        <v>89</v>
      </c>
      <c r="B35" s="5">
        <v>0</v>
      </c>
      <c r="C35" s="45">
        <v>0</v>
      </c>
      <c r="D35" s="4">
        <f t="shared" si="0"/>
        <v>0</v>
      </c>
      <c r="E35" s="5">
        <v>0</v>
      </c>
      <c r="F35" s="9">
        <v>1.15</v>
      </c>
      <c r="G35" s="4">
        <v>57.6</v>
      </c>
      <c r="H35" s="4">
        <f>G35-I35</f>
        <v>8.64</v>
      </c>
      <c r="I35" s="7">
        <v>48.96</v>
      </c>
    </row>
    <row r="36" spans="1:9" s="13" customFormat="1" ht="54">
      <c r="A36" s="14" t="s">
        <v>26</v>
      </c>
      <c r="B36" s="42">
        <f>SUM(B37+B39+B40+B41)</f>
        <v>1046.3</v>
      </c>
      <c r="C36" s="42">
        <f>SUM(C37+C39+C40+C41)</f>
        <v>37.3</v>
      </c>
      <c r="D36" s="11">
        <v>1009</v>
      </c>
      <c r="E36" s="42">
        <f>SUM(E37+E39+E40+E41)</f>
        <v>1225.86</v>
      </c>
      <c r="F36" s="11"/>
      <c r="G36" s="11">
        <f>G37+G39+G40+G41</f>
        <v>1365.46</v>
      </c>
      <c r="H36" s="11">
        <f>H37+H39+H40+H41</f>
        <v>205.22500000000008</v>
      </c>
      <c r="I36" s="11">
        <f>I37+I39+I40+I41</f>
        <v>1160.235</v>
      </c>
    </row>
    <row r="37" spans="1:9" ht="12.75">
      <c r="A37" s="1" t="s">
        <v>11</v>
      </c>
      <c r="B37" s="4">
        <v>743.6</v>
      </c>
      <c r="C37" s="4">
        <v>26.5</v>
      </c>
      <c r="D37" s="4">
        <f t="shared" si="0"/>
        <v>717.1</v>
      </c>
      <c r="E37" s="4">
        <v>929.55</v>
      </c>
      <c r="F37" s="9">
        <v>1.15</v>
      </c>
      <c r="G37" s="4">
        <f>SUM(B37*F37)</f>
        <v>855.14</v>
      </c>
      <c r="H37" s="4">
        <f>G37-I37</f>
        <v>30.475000000000023</v>
      </c>
      <c r="I37" s="7">
        <f aca="true" t="shared" si="2" ref="I37:I48">SUM(D37*F37)</f>
        <v>824.665</v>
      </c>
    </row>
    <row r="38" spans="1:9" ht="12.75">
      <c r="A38" s="1" t="s">
        <v>2</v>
      </c>
      <c r="B38" s="4">
        <v>4</v>
      </c>
      <c r="C38" s="4">
        <v>0.14256</v>
      </c>
      <c r="D38" s="4">
        <f t="shared" si="0"/>
        <v>3.85744</v>
      </c>
      <c r="E38" s="1">
        <v>4</v>
      </c>
      <c r="F38" s="9">
        <v>1.15</v>
      </c>
      <c r="G38" s="4">
        <v>4</v>
      </c>
      <c r="H38" s="4">
        <v>0</v>
      </c>
      <c r="I38" s="7">
        <v>4</v>
      </c>
    </row>
    <row r="39" spans="1:9" ht="12.75">
      <c r="A39" s="1" t="s">
        <v>12</v>
      </c>
      <c r="B39" s="4">
        <v>105.6</v>
      </c>
      <c r="C39" s="4">
        <v>3.8</v>
      </c>
      <c r="D39" s="4">
        <f t="shared" si="0"/>
        <v>101.8</v>
      </c>
      <c r="E39" s="4">
        <v>132</v>
      </c>
      <c r="F39" s="9">
        <v>1.15</v>
      </c>
      <c r="G39" s="4">
        <v>194.8</v>
      </c>
      <c r="H39" s="4">
        <f>G39-I39</f>
        <v>77.73000000000002</v>
      </c>
      <c r="I39" s="7">
        <f t="shared" si="2"/>
        <v>117.07</v>
      </c>
    </row>
    <row r="40" spans="1:9" ht="12.75">
      <c r="A40" s="1" t="s">
        <v>1</v>
      </c>
      <c r="B40" s="4">
        <v>174.3</v>
      </c>
      <c r="C40" s="4">
        <v>6.2</v>
      </c>
      <c r="D40" s="4">
        <v>168</v>
      </c>
      <c r="E40" s="4">
        <v>163.21</v>
      </c>
      <c r="F40" s="9">
        <v>1.15</v>
      </c>
      <c r="G40" s="4">
        <v>289.3</v>
      </c>
      <c r="H40" s="4">
        <f>G40-I40</f>
        <v>96.10000000000002</v>
      </c>
      <c r="I40" s="7">
        <f t="shared" si="2"/>
        <v>193.2</v>
      </c>
    </row>
    <row r="41" spans="1:9" ht="12.75">
      <c r="A41" s="1" t="s">
        <v>20</v>
      </c>
      <c r="B41" s="4">
        <v>22.8</v>
      </c>
      <c r="C41" s="4">
        <v>0.8</v>
      </c>
      <c r="D41" s="4">
        <f t="shared" si="0"/>
        <v>22</v>
      </c>
      <c r="E41" s="4">
        <v>1.1</v>
      </c>
      <c r="F41" s="9">
        <v>1.15</v>
      </c>
      <c r="G41" s="4">
        <v>26.22</v>
      </c>
      <c r="H41" s="4">
        <f>G41-I41</f>
        <v>0.9200000000000017</v>
      </c>
      <c r="I41" s="7">
        <f t="shared" si="2"/>
        <v>25.299999999999997</v>
      </c>
    </row>
    <row r="42" spans="1:9" s="13" customFormat="1" ht="18">
      <c r="A42" s="14" t="s">
        <v>87</v>
      </c>
      <c r="B42" s="11">
        <v>1276.9</v>
      </c>
      <c r="C42" s="11">
        <v>234.1</v>
      </c>
      <c r="D42" s="11">
        <v>1042.8</v>
      </c>
      <c r="E42" s="11">
        <v>0</v>
      </c>
      <c r="F42" s="12">
        <v>1.15</v>
      </c>
      <c r="G42" s="11">
        <v>1468.43</v>
      </c>
      <c r="H42" s="4">
        <f>G42-I42</f>
        <v>269.21000000000026</v>
      </c>
      <c r="I42" s="7">
        <f t="shared" si="2"/>
        <v>1199.2199999999998</v>
      </c>
    </row>
    <row r="43" spans="1:13" s="13" customFormat="1" ht="51" customHeight="1">
      <c r="A43" s="14" t="s">
        <v>36</v>
      </c>
      <c r="B43" s="42">
        <v>1314.8</v>
      </c>
      <c r="C43" s="42">
        <f>SUM(C44+C46+C47)</f>
        <v>46.9</v>
      </c>
      <c r="D43" s="42">
        <v>1268</v>
      </c>
      <c r="E43" s="42">
        <f>SUM(E44+E46+E47)</f>
        <v>1314.3</v>
      </c>
      <c r="F43" s="42">
        <v>1.15</v>
      </c>
      <c r="G43" s="21">
        <f>G44+G46+G47</f>
        <v>1623.815</v>
      </c>
      <c r="H43" s="21">
        <f>H44+H46+H47</f>
        <v>165.73000000000005</v>
      </c>
      <c r="I43" s="7">
        <f>SUM(D43*F43)</f>
        <v>1458.1999999999998</v>
      </c>
      <c r="J43" s="22"/>
      <c r="K43" s="22"/>
      <c r="L43" s="22"/>
      <c r="M43" s="22"/>
    </row>
    <row r="44" spans="1:9" s="10" customFormat="1" ht="12.75">
      <c r="A44" s="5" t="s">
        <v>21</v>
      </c>
      <c r="B44" s="7">
        <v>1132.2</v>
      </c>
      <c r="C44" s="7">
        <v>40.4</v>
      </c>
      <c r="D44" s="4">
        <f>SUM(B44-C44)</f>
        <v>1091.8</v>
      </c>
      <c r="E44" s="7">
        <v>1091.8</v>
      </c>
      <c r="F44" s="9">
        <v>1.15</v>
      </c>
      <c r="G44" s="4">
        <f>SUM(B44*F44)</f>
        <v>1302.03</v>
      </c>
      <c r="H44" s="4">
        <f>G44-I44</f>
        <v>46.460000000000036</v>
      </c>
      <c r="I44" s="7">
        <f t="shared" si="2"/>
        <v>1255.57</v>
      </c>
    </row>
    <row r="45" spans="1:9" s="10" customFormat="1" ht="12.75">
      <c r="A45" s="1" t="s">
        <v>2</v>
      </c>
      <c r="B45" s="7">
        <v>5</v>
      </c>
      <c r="C45" s="7">
        <v>0.17819</v>
      </c>
      <c r="D45" s="4">
        <f>SUM(B45-C45)</f>
        <v>4.82181</v>
      </c>
      <c r="E45" s="7">
        <v>5</v>
      </c>
      <c r="F45" s="9">
        <v>1.15</v>
      </c>
      <c r="G45" s="4">
        <v>5</v>
      </c>
      <c r="H45" s="4">
        <v>0</v>
      </c>
      <c r="I45" s="7">
        <v>5</v>
      </c>
    </row>
    <row r="46" spans="1:9" s="10" customFormat="1" ht="12.75">
      <c r="A46" s="1" t="s">
        <v>22</v>
      </c>
      <c r="B46" s="7">
        <v>160.8</v>
      </c>
      <c r="C46" s="7">
        <v>5.7</v>
      </c>
      <c r="D46" s="4">
        <v>155</v>
      </c>
      <c r="E46" s="7">
        <v>201</v>
      </c>
      <c r="F46" s="9">
        <v>1.15</v>
      </c>
      <c r="G46" s="4">
        <v>296.6</v>
      </c>
      <c r="H46" s="4">
        <f>G46-I46</f>
        <v>118.35000000000002</v>
      </c>
      <c r="I46" s="7">
        <f t="shared" si="2"/>
        <v>178.25</v>
      </c>
    </row>
    <row r="47" spans="1:9" s="10" customFormat="1" ht="12.75">
      <c r="A47" s="5" t="s">
        <v>20</v>
      </c>
      <c r="B47" s="7">
        <v>21.9</v>
      </c>
      <c r="C47" s="7">
        <v>0.8</v>
      </c>
      <c r="D47" s="4">
        <f>SUM(B47-C47)</f>
        <v>21.099999999999998</v>
      </c>
      <c r="E47" s="7">
        <v>21.5</v>
      </c>
      <c r="F47" s="9">
        <v>1.15</v>
      </c>
      <c r="G47" s="4">
        <f>SUM(B47*F47)</f>
        <v>25.184999999999995</v>
      </c>
      <c r="H47" s="4">
        <f>G47-I47</f>
        <v>0.9199999999999982</v>
      </c>
      <c r="I47" s="7">
        <f t="shared" si="2"/>
        <v>24.264999999999997</v>
      </c>
    </row>
    <row r="48" spans="1:9" s="13" customFormat="1" ht="18">
      <c r="A48" s="14" t="s">
        <v>86</v>
      </c>
      <c r="B48" s="11">
        <v>3533.5</v>
      </c>
      <c r="C48" s="11">
        <v>125.9</v>
      </c>
      <c r="D48" s="4">
        <f>SUM(B48-C48)</f>
        <v>3407.6</v>
      </c>
      <c r="E48" s="11">
        <v>3533.52</v>
      </c>
      <c r="F48" s="9">
        <v>1.15</v>
      </c>
      <c r="G48" s="58">
        <v>4063.53</v>
      </c>
      <c r="H48" s="4">
        <f>G48-I48</f>
        <v>144.79000000000042</v>
      </c>
      <c r="I48" s="7">
        <f t="shared" si="2"/>
        <v>3918.74</v>
      </c>
    </row>
    <row r="49" spans="1:9" s="13" customFormat="1" ht="56.25">
      <c r="A49" s="15" t="s">
        <v>33</v>
      </c>
      <c r="B49" s="16">
        <f aca="true" t="shared" si="3" ref="B49:I50">SUM(B51+B53)</f>
        <v>2010.9</v>
      </c>
      <c r="C49" s="16">
        <f t="shared" si="3"/>
        <v>1123.8</v>
      </c>
      <c r="D49" s="16">
        <f t="shared" si="3"/>
        <v>887.2</v>
      </c>
      <c r="E49" s="16">
        <f t="shared" si="3"/>
        <v>2010.9</v>
      </c>
      <c r="F49" s="17">
        <v>1.15</v>
      </c>
      <c r="G49" s="16">
        <f t="shared" si="3"/>
        <v>2312.54</v>
      </c>
      <c r="H49" s="16">
        <f t="shared" si="3"/>
        <v>1292.2599999999998</v>
      </c>
      <c r="I49" s="16">
        <f t="shared" si="3"/>
        <v>1020.28</v>
      </c>
    </row>
    <row r="50" spans="1:9" ht="15">
      <c r="A50" s="5" t="s">
        <v>17</v>
      </c>
      <c r="B50" s="48">
        <v>1080.5</v>
      </c>
      <c r="C50" s="48">
        <v>725.6</v>
      </c>
      <c r="D50" s="48">
        <v>354.9</v>
      </c>
      <c r="E50" s="48">
        <v>1080.5</v>
      </c>
      <c r="F50" s="49">
        <v>1.15</v>
      </c>
      <c r="G50" s="48">
        <v>1242.58</v>
      </c>
      <c r="H50" s="48">
        <f t="shared" si="3"/>
        <v>834.325</v>
      </c>
      <c r="I50" s="48">
        <f t="shared" si="3"/>
        <v>408.135</v>
      </c>
    </row>
    <row r="51" spans="1:9" s="13" customFormat="1" ht="59.25" customHeight="1">
      <c r="A51" s="14" t="s">
        <v>27</v>
      </c>
      <c r="B51" s="11">
        <v>1258.8</v>
      </c>
      <c r="C51" s="14">
        <v>470.8</v>
      </c>
      <c r="D51" s="4">
        <f>SUM(B51-C51)</f>
        <v>788</v>
      </c>
      <c r="E51" s="11">
        <v>1258.8</v>
      </c>
      <c r="F51" s="9">
        <v>1.15</v>
      </c>
      <c r="G51" s="47">
        <v>1447.62</v>
      </c>
      <c r="H51" s="43">
        <f>SUM(G51-I51)</f>
        <v>541.42</v>
      </c>
      <c r="I51" s="48">
        <f>SUM(D51*F51)</f>
        <v>906.1999999999999</v>
      </c>
    </row>
    <row r="52" spans="1:9" ht="18.75">
      <c r="A52" s="5" t="s">
        <v>28</v>
      </c>
      <c r="B52" s="7">
        <v>685.2</v>
      </c>
      <c r="C52" s="7">
        <v>370.1</v>
      </c>
      <c r="D52" s="4">
        <v>315.2</v>
      </c>
      <c r="E52" s="7">
        <v>393.9</v>
      </c>
      <c r="F52" s="9">
        <v>1.15</v>
      </c>
      <c r="G52" s="47">
        <v>787.98</v>
      </c>
      <c r="H52" s="43">
        <f>SUM(G52-I52)</f>
        <v>425.50000000000006</v>
      </c>
      <c r="I52" s="48">
        <f>SUM(D52*F52)</f>
        <v>362.47999999999996</v>
      </c>
    </row>
    <row r="53" spans="1:9" s="13" customFormat="1" ht="72">
      <c r="A53" s="14" t="s">
        <v>29</v>
      </c>
      <c r="B53" s="11">
        <v>752.1</v>
      </c>
      <c r="C53" s="11">
        <v>653</v>
      </c>
      <c r="D53" s="4">
        <v>99.2</v>
      </c>
      <c r="E53" s="11">
        <v>752.1</v>
      </c>
      <c r="F53" s="9">
        <v>1.15</v>
      </c>
      <c r="G53" s="47">
        <v>864.92</v>
      </c>
      <c r="H53" s="43">
        <f>SUM(G53-I53)</f>
        <v>750.8399999999999</v>
      </c>
      <c r="I53" s="48">
        <f>SUM(D53*F53)</f>
        <v>114.08</v>
      </c>
    </row>
    <row r="54" spans="1:9" ht="18.75">
      <c r="A54" s="5" t="s">
        <v>28</v>
      </c>
      <c r="B54" s="7">
        <v>395.2</v>
      </c>
      <c r="C54" s="5">
        <v>355.6</v>
      </c>
      <c r="D54" s="4">
        <v>39.7</v>
      </c>
      <c r="E54" s="7">
        <v>395.2</v>
      </c>
      <c r="F54" s="9">
        <v>1.15</v>
      </c>
      <c r="G54" s="47">
        <v>454.48</v>
      </c>
      <c r="H54" s="43">
        <f>SUM(G54-I54)</f>
        <v>408.82500000000005</v>
      </c>
      <c r="I54" s="48">
        <f>SUM(D54*F54)</f>
        <v>45.655</v>
      </c>
    </row>
    <row r="55" spans="1:9" s="13" customFormat="1" ht="65.25" customHeight="1">
      <c r="A55" s="15" t="s">
        <v>30</v>
      </c>
      <c r="B55" s="16">
        <f>B49+B10</f>
        <v>12200.8</v>
      </c>
      <c r="C55" s="16">
        <f>C49+C10</f>
        <v>1722.8999999999999</v>
      </c>
      <c r="D55" s="16">
        <v>10478</v>
      </c>
      <c r="E55" s="16">
        <f>E49+E10</f>
        <v>11119.08</v>
      </c>
      <c r="F55" s="16"/>
      <c r="G55" s="16">
        <f>G49+G10</f>
        <v>14526.86</v>
      </c>
      <c r="H55" s="16">
        <f>H49+H10</f>
        <v>2509.7350000000006</v>
      </c>
      <c r="I55" s="16">
        <f>I49+I10</f>
        <v>12017.24</v>
      </c>
    </row>
    <row r="56" spans="1:9" s="13" customFormat="1" ht="18.75">
      <c r="A56" s="15" t="s">
        <v>32</v>
      </c>
      <c r="B56" s="18">
        <f>(((B11+B17+B31+B36+B43+B48+B49)/B9+B42/88.67119+(B23-B28-B29)/38.93198+(B28+B29)/7.48935)/12)</f>
        <v>12.11905951023739</v>
      </c>
      <c r="C56" s="18">
        <f>(((C11+C17+C31+C36+C43+C48+C49)/C9+C42/88.67119+(C23-C28-C29)/38.93198+(C28+C29)/7.48935)/12)</f>
        <v>1.5523722162881333</v>
      </c>
      <c r="D56" s="18">
        <f>(((D11+D17+D31+D36+D43+D48+D49)/D9+D42/88.67119+(D23-D28-D29)/38.93198+(D28+D29)/7.48935)/12)</f>
        <v>10.568677648997433</v>
      </c>
      <c r="E56" s="18">
        <f>(((E11+E17+E31+E36+E43+E49)/E9+E42/88.67119+(E23-E28-E29)/38.93198+(E28+E29)/7.48935)/12)</f>
        <v>8.018157255894478</v>
      </c>
      <c r="F56" s="18"/>
      <c r="G56" s="18">
        <f>(((G11+G17+G31+G36+G43+G48+G49)/G9+G42/88.67119+(G23-G28-G29)/38.93198+(G28+G29)/7.48935)/12)</f>
        <v>14.886412085623183</v>
      </c>
      <c r="H56" s="18">
        <f>(((H11+H17+H31+H36+H43+H48+H49)/H9+H42/88.67119+(H23-H28-H29)/38.93198+(H28+H29)/7.48935)/12)</f>
        <v>2.4816267050981904</v>
      </c>
      <c r="I56" s="18">
        <f>(((I11+I17+I31+I36+I43+I48+I49)/I9+I42/88.67119+(I23-I28-I29)/38.93198+(I28+I29)/7.48935)/12)</f>
        <v>12.404896620610115</v>
      </c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</sheetData>
  <sheetProtection/>
  <mergeCells count="13">
    <mergeCell ref="G1:I1"/>
    <mergeCell ref="H3:I3"/>
    <mergeCell ref="A2:I2"/>
    <mergeCell ref="A5:A8"/>
    <mergeCell ref="B5:D7"/>
    <mergeCell ref="G4:I4"/>
    <mergeCell ref="B4:F4"/>
    <mergeCell ref="E5:E8"/>
    <mergeCell ref="G5:I5"/>
    <mergeCell ref="F5:F8"/>
    <mergeCell ref="G6:G8"/>
    <mergeCell ref="H6:H8"/>
    <mergeCell ref="I6:I8"/>
  </mergeCells>
  <printOptions/>
  <pageMargins left="0.19" right="0" top="0.18" bottom="0.17" header="0.39" footer="0.1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37.875" style="0" customWidth="1"/>
    <col min="2" max="2" width="18.625" style="0" customWidth="1"/>
    <col min="3" max="3" width="18.375" style="0" customWidth="1"/>
  </cols>
  <sheetData>
    <row r="2" spans="1:3" ht="44.25" customHeight="1">
      <c r="A2" s="91" t="s">
        <v>97</v>
      </c>
      <c r="B2" s="91"/>
      <c r="C2" s="91"/>
    </row>
    <row r="3" ht="13.5" thickBot="1"/>
    <row r="4" spans="1:3" ht="26.25" thickBot="1">
      <c r="A4" s="51" t="s">
        <v>57</v>
      </c>
      <c r="B4" s="59" t="s">
        <v>93</v>
      </c>
      <c r="C4" s="59" t="s">
        <v>94</v>
      </c>
    </row>
    <row r="5" spans="1:3" ht="12.75">
      <c r="A5" s="52" t="s">
        <v>58</v>
      </c>
      <c r="B5" s="60">
        <v>195678</v>
      </c>
      <c r="C5" s="53">
        <v>195678</v>
      </c>
    </row>
    <row r="6" spans="1:3" ht="12.75">
      <c r="A6" s="52" t="s">
        <v>59</v>
      </c>
      <c r="B6" s="61">
        <v>30000</v>
      </c>
      <c r="C6" s="53">
        <v>34500</v>
      </c>
    </row>
    <row r="7" spans="1:3" ht="12.75">
      <c r="A7" s="52" t="s">
        <v>60</v>
      </c>
      <c r="B7" s="61">
        <v>70300</v>
      </c>
      <c r="C7" s="53">
        <v>80845</v>
      </c>
    </row>
    <row r="8" spans="1:3" ht="12.75">
      <c r="A8" s="52" t="s">
        <v>61</v>
      </c>
      <c r="B8" s="61">
        <v>20000</v>
      </c>
      <c r="C8" s="53">
        <v>23000</v>
      </c>
    </row>
    <row r="9" spans="1:3" ht="12.75">
      <c r="A9" s="52" t="s">
        <v>62</v>
      </c>
      <c r="B9" s="61">
        <v>40000</v>
      </c>
      <c r="C9" s="53">
        <v>46000</v>
      </c>
    </row>
    <row r="10" spans="1:3" ht="12.75">
      <c r="A10" s="52" t="s">
        <v>63</v>
      </c>
      <c r="B10" s="61">
        <v>15000</v>
      </c>
      <c r="C10" s="53">
        <v>17250</v>
      </c>
    </row>
    <row r="11" spans="1:3" ht="12.75">
      <c r="A11" s="52" t="s">
        <v>64</v>
      </c>
      <c r="B11" s="61">
        <v>40000</v>
      </c>
      <c r="C11" s="53">
        <v>46000</v>
      </c>
    </row>
    <row r="12" spans="1:3" ht="12.75">
      <c r="A12" s="52" t="s">
        <v>65</v>
      </c>
      <c r="B12" s="61">
        <v>50000</v>
      </c>
      <c r="C12" s="53">
        <v>57500</v>
      </c>
    </row>
    <row r="13" spans="1:3" ht="12.75">
      <c r="A13" s="54" t="s">
        <v>66</v>
      </c>
      <c r="B13" s="61">
        <v>12000</v>
      </c>
      <c r="C13" s="53">
        <v>13800</v>
      </c>
    </row>
    <row r="14" spans="1:3" ht="12.75">
      <c r="A14" s="54" t="s">
        <v>67</v>
      </c>
      <c r="B14" s="61">
        <v>26200</v>
      </c>
      <c r="C14" s="53">
        <v>30130</v>
      </c>
    </row>
    <row r="15" spans="1:3" ht="12.75">
      <c r="A15" s="52" t="s">
        <v>68</v>
      </c>
      <c r="B15" s="61">
        <v>150000</v>
      </c>
      <c r="C15" s="63">
        <v>281082.14</v>
      </c>
    </row>
    <row r="16" spans="1:3" ht="12.75">
      <c r="A16" s="52" t="s">
        <v>69</v>
      </c>
      <c r="B16" s="61">
        <v>398400</v>
      </c>
      <c r="C16" s="53">
        <v>458160</v>
      </c>
    </row>
    <row r="17" spans="1:3" ht="12.75">
      <c r="A17" s="52" t="s">
        <v>70</v>
      </c>
      <c r="B17" s="61">
        <v>30000</v>
      </c>
      <c r="C17" s="53">
        <v>34500</v>
      </c>
    </row>
    <row r="18" spans="1:3" ht="12.75">
      <c r="A18" s="52" t="s">
        <v>71</v>
      </c>
      <c r="B18" s="61">
        <v>15000</v>
      </c>
      <c r="C18" s="53">
        <v>17250</v>
      </c>
    </row>
    <row r="19" spans="1:3" ht="12.75">
      <c r="A19" s="52" t="s">
        <v>72</v>
      </c>
      <c r="B19" s="61">
        <v>2920369.93</v>
      </c>
      <c r="C19" s="63">
        <v>2920369.93</v>
      </c>
    </row>
    <row r="20" spans="1:3" ht="12.75">
      <c r="A20" s="52" t="s">
        <v>92</v>
      </c>
      <c r="B20" s="61">
        <f>SUM(B19*0.142)</f>
        <v>414692.53005999996</v>
      </c>
      <c r="C20" s="63">
        <v>770977.66</v>
      </c>
    </row>
    <row r="21" spans="1:3" ht="12.75">
      <c r="A21" s="52" t="s">
        <v>73</v>
      </c>
      <c r="B21" s="61">
        <v>100000</v>
      </c>
      <c r="C21" s="53">
        <v>100000</v>
      </c>
    </row>
    <row r="22" spans="1:3" ht="12.75">
      <c r="A22" s="52" t="s">
        <v>74</v>
      </c>
      <c r="B22" s="61">
        <v>292037</v>
      </c>
      <c r="C22" s="53">
        <v>292037</v>
      </c>
    </row>
    <row r="23" spans="1:3" ht="12.75">
      <c r="A23" s="52" t="s">
        <v>75</v>
      </c>
      <c r="B23" s="61">
        <f>SUM(B5:B22)</f>
        <v>4819677.46006</v>
      </c>
      <c r="C23" s="53">
        <f>SUM(C5:C22)</f>
        <v>5419079.73</v>
      </c>
    </row>
    <row r="24" spans="1:3" ht="12.75">
      <c r="A24" s="52" t="s">
        <v>76</v>
      </c>
      <c r="B24" s="61">
        <f>SUM(B23/12)</f>
        <v>401639.78833833337</v>
      </c>
      <c r="C24" s="53">
        <f>SUM(C23/12)</f>
        <v>451589.97750000004</v>
      </c>
    </row>
    <row r="25" spans="1:3" ht="13.5" thickBot="1">
      <c r="A25" s="55" t="s">
        <v>90</v>
      </c>
      <c r="B25" s="56"/>
      <c r="C25" s="64"/>
    </row>
    <row r="26" spans="1:3" ht="13.5" thickBot="1">
      <c r="A26" s="57" t="s">
        <v>77</v>
      </c>
      <c r="B26" s="62">
        <f>SUM(B24/97219.76)</f>
        <v>4.131256735650585</v>
      </c>
      <c r="C26" s="65">
        <f>SUM(C24/86149.94)</f>
        <v>5.241907046017676</v>
      </c>
    </row>
    <row r="29" ht="12.75">
      <c r="A29" t="s">
        <v>95</v>
      </c>
    </row>
    <row r="30" ht="12.75">
      <c r="A30" t="s">
        <v>96</v>
      </c>
    </row>
    <row r="31" ht="12.75">
      <c r="A31" t="s">
        <v>78</v>
      </c>
    </row>
    <row r="32" ht="12.75">
      <c r="A32" t="s">
        <v>79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45.125" style="0" customWidth="1"/>
    <col min="2" max="2" width="13.875" style="0" customWidth="1"/>
    <col min="3" max="3" width="10.875" style="0" customWidth="1"/>
    <col min="4" max="4" width="13.75390625" style="0" customWidth="1"/>
    <col min="5" max="5" width="15.00390625" style="0" customWidth="1"/>
  </cols>
  <sheetData>
    <row r="1" spans="3:5" ht="73.5" customHeight="1">
      <c r="C1" s="92" t="s">
        <v>100</v>
      </c>
      <c r="D1" s="92"/>
      <c r="E1" s="92"/>
    </row>
    <row r="2" spans="1:5" ht="53.25" customHeight="1">
      <c r="A2" s="93" t="s">
        <v>80</v>
      </c>
      <c r="B2" s="93"/>
      <c r="C2" s="93"/>
      <c r="D2" s="93"/>
      <c r="E2" s="93"/>
    </row>
    <row r="4" spans="1:5" ht="60.75" thickBot="1">
      <c r="A4" s="26" t="s">
        <v>48</v>
      </c>
      <c r="B4" s="27" t="s">
        <v>49</v>
      </c>
      <c r="C4" s="27" t="s">
        <v>18</v>
      </c>
      <c r="D4" s="28" t="s">
        <v>50</v>
      </c>
      <c r="E4" s="28" t="s">
        <v>51</v>
      </c>
    </row>
    <row r="5" spans="1:5" ht="51">
      <c r="A5" s="29" t="s">
        <v>45</v>
      </c>
      <c r="B5" s="94" t="s">
        <v>52</v>
      </c>
      <c r="C5" s="30">
        <f>SUM(C6:C14)</f>
        <v>12.73</v>
      </c>
      <c r="D5" s="31">
        <v>9.22</v>
      </c>
      <c r="E5" s="50">
        <f>SUM(D5/C5*100)</f>
        <v>72.42733699921445</v>
      </c>
    </row>
    <row r="6" spans="1:5" ht="25.5">
      <c r="A6" s="32" t="s">
        <v>39</v>
      </c>
      <c r="B6" s="73"/>
      <c r="C6" s="24">
        <v>0.56</v>
      </c>
      <c r="D6" s="25">
        <v>0.55</v>
      </c>
      <c r="E6" s="33"/>
    </row>
    <row r="7" spans="1:5" ht="25.5">
      <c r="A7" s="32" t="s">
        <v>40</v>
      </c>
      <c r="B7" s="73"/>
      <c r="C7" s="24">
        <v>0.95</v>
      </c>
      <c r="D7" s="25">
        <v>0.74</v>
      </c>
      <c r="E7" s="33"/>
    </row>
    <row r="8" spans="1:5" ht="25.5">
      <c r="A8" s="32" t="s">
        <v>98</v>
      </c>
      <c r="B8" s="73"/>
      <c r="C8" s="25">
        <v>1.72</v>
      </c>
      <c r="D8" s="25">
        <v>1.09</v>
      </c>
      <c r="E8" s="33"/>
    </row>
    <row r="9" spans="1:5" ht="25.5">
      <c r="A9" s="32" t="s">
        <v>99</v>
      </c>
      <c r="B9" s="73"/>
      <c r="C9" s="25">
        <v>0.31</v>
      </c>
      <c r="D9" s="25">
        <v>0.23</v>
      </c>
      <c r="E9" s="33"/>
    </row>
    <row r="10" spans="1:5" ht="12.75">
      <c r="A10" s="32" t="s">
        <v>41</v>
      </c>
      <c r="B10" s="73"/>
      <c r="C10" s="24">
        <v>1.03</v>
      </c>
      <c r="D10" s="25">
        <v>0.81</v>
      </c>
      <c r="E10" s="33"/>
    </row>
    <row r="11" spans="1:5" ht="25.5">
      <c r="A11" s="32" t="s">
        <v>43</v>
      </c>
      <c r="B11" s="73"/>
      <c r="C11" s="24">
        <v>1.28</v>
      </c>
      <c r="D11" s="25">
        <v>1.26</v>
      </c>
      <c r="E11" s="33"/>
    </row>
    <row r="12" spans="1:5" ht="25.5">
      <c r="A12" s="32" t="s">
        <v>44</v>
      </c>
      <c r="B12" s="73"/>
      <c r="C12" s="24">
        <v>0.84</v>
      </c>
      <c r="D12" s="25">
        <v>0.83</v>
      </c>
      <c r="E12" s="33"/>
    </row>
    <row r="13" spans="1:5" ht="12.75">
      <c r="A13" s="32" t="s">
        <v>42</v>
      </c>
      <c r="B13" s="73"/>
      <c r="C13" s="24">
        <v>4.91</v>
      </c>
      <c r="D13" s="25">
        <v>2.58</v>
      </c>
      <c r="E13" s="33"/>
    </row>
    <row r="14" spans="1:5" ht="13.5" thickBot="1">
      <c r="A14" s="34" t="s">
        <v>55</v>
      </c>
      <c r="B14" s="95"/>
      <c r="C14" s="35">
        <v>1.13</v>
      </c>
      <c r="D14" s="35">
        <v>1.13</v>
      </c>
      <c r="E14" s="36"/>
    </row>
    <row r="15" spans="1:5" ht="51">
      <c r="A15" s="29" t="s">
        <v>46</v>
      </c>
      <c r="B15" s="96" t="s">
        <v>52</v>
      </c>
      <c r="C15" s="31">
        <f>SUM(C16:C24)</f>
        <v>10.129999999999999</v>
      </c>
      <c r="D15" s="30">
        <v>8.04</v>
      </c>
      <c r="E15" s="44">
        <f>SUM(D15/C15*100)</f>
        <v>79.36821322803553</v>
      </c>
    </row>
    <row r="16" spans="1:5" ht="25.5">
      <c r="A16" s="32" t="s">
        <v>39</v>
      </c>
      <c r="B16" s="67"/>
      <c r="C16" s="25">
        <v>0.46</v>
      </c>
      <c r="D16" s="24">
        <v>0.63</v>
      </c>
      <c r="E16" s="33"/>
    </row>
    <row r="17" spans="1:5" ht="25.5">
      <c r="A17" s="32" t="s">
        <v>40</v>
      </c>
      <c r="B17" s="67"/>
      <c r="C17" s="24">
        <v>0.64</v>
      </c>
      <c r="D17" s="25">
        <v>0.56</v>
      </c>
      <c r="E17" s="33"/>
    </row>
    <row r="18" spans="1:5" ht="25.5">
      <c r="A18" s="32" t="s">
        <v>98</v>
      </c>
      <c r="B18" s="67"/>
      <c r="C18" s="25">
        <v>0.33</v>
      </c>
      <c r="D18" s="25">
        <v>0.36</v>
      </c>
      <c r="E18" s="33"/>
    </row>
    <row r="19" spans="1:5" ht="25.5">
      <c r="A19" s="32" t="s">
        <v>99</v>
      </c>
      <c r="B19" s="67"/>
      <c r="C19" s="24">
        <v>0.21</v>
      </c>
      <c r="D19" s="24">
        <v>0.14</v>
      </c>
      <c r="E19" s="33"/>
    </row>
    <row r="20" spans="1:5" ht="12.75">
      <c r="A20" s="32" t="s">
        <v>41</v>
      </c>
      <c r="B20" s="67"/>
      <c r="C20" s="25">
        <v>1.03</v>
      </c>
      <c r="D20" s="25">
        <v>1.04</v>
      </c>
      <c r="E20" s="33"/>
    </row>
    <row r="21" spans="1:5" ht="25.5">
      <c r="A21" s="32" t="s">
        <v>43</v>
      </c>
      <c r="B21" s="67"/>
      <c r="C21" s="24">
        <v>0.86</v>
      </c>
      <c r="D21" s="25">
        <v>0.98</v>
      </c>
      <c r="E21" s="33"/>
    </row>
    <row r="22" spans="1:5" ht="25.5">
      <c r="A22" s="32" t="s">
        <v>44</v>
      </c>
      <c r="B22" s="67"/>
      <c r="C22" s="24">
        <v>0.56</v>
      </c>
      <c r="D22" s="24">
        <v>0.62</v>
      </c>
      <c r="E22" s="33"/>
    </row>
    <row r="23" spans="1:5" ht="12.75">
      <c r="A23" s="32" t="s">
        <v>42</v>
      </c>
      <c r="B23" s="67"/>
      <c r="C23" s="24">
        <v>4.91</v>
      </c>
      <c r="D23" s="25">
        <v>2.58</v>
      </c>
      <c r="E23" s="33"/>
    </row>
    <row r="24" spans="1:5" ht="13.5" thickBot="1">
      <c r="A24" s="34" t="s">
        <v>55</v>
      </c>
      <c r="B24" s="97"/>
      <c r="C24" s="35">
        <v>1.13</v>
      </c>
      <c r="D24" s="35">
        <v>1.13</v>
      </c>
      <c r="E24" s="36"/>
    </row>
    <row r="25" spans="1:5" ht="51">
      <c r="A25" s="29" t="s">
        <v>47</v>
      </c>
      <c r="B25" s="96" t="s">
        <v>52</v>
      </c>
      <c r="C25" s="31">
        <f>SUM(C26:C33)</f>
        <v>8.79</v>
      </c>
      <c r="D25" s="31">
        <v>6.5</v>
      </c>
      <c r="E25" s="44">
        <f>SUM(D25/C25*100)</f>
        <v>73.9476678043231</v>
      </c>
    </row>
    <row r="26" spans="1:5" ht="25.5">
      <c r="A26" s="32" t="s">
        <v>39</v>
      </c>
      <c r="B26" s="67"/>
      <c r="C26" s="24">
        <v>0.09</v>
      </c>
      <c r="D26" s="25">
        <v>0.09</v>
      </c>
      <c r="E26" s="33"/>
    </row>
    <row r="27" spans="1:5" ht="25.5">
      <c r="A27" s="32" t="s">
        <v>40</v>
      </c>
      <c r="B27" s="67"/>
      <c r="C27" s="25">
        <v>0.13</v>
      </c>
      <c r="D27" s="25">
        <v>0.14</v>
      </c>
      <c r="E27" s="33"/>
    </row>
    <row r="28" spans="1:5" ht="25.5">
      <c r="A28" s="32" t="s">
        <v>98</v>
      </c>
      <c r="B28" s="67"/>
      <c r="C28" s="25">
        <v>0.26</v>
      </c>
      <c r="D28" s="25">
        <v>0.26</v>
      </c>
      <c r="E28" s="33"/>
    </row>
    <row r="29" spans="1:5" ht="12.75">
      <c r="A29" s="32" t="s">
        <v>41</v>
      </c>
      <c r="B29" s="67"/>
      <c r="C29" s="25">
        <v>1.03</v>
      </c>
      <c r="D29" s="25">
        <v>1.04</v>
      </c>
      <c r="E29" s="33"/>
    </row>
    <row r="30" spans="1:5" ht="25.5">
      <c r="A30" s="32" t="s">
        <v>43</v>
      </c>
      <c r="B30" s="67"/>
      <c r="C30" s="24">
        <v>0.75</v>
      </c>
      <c r="D30" s="24">
        <v>0.76</v>
      </c>
      <c r="E30" s="33"/>
    </row>
    <row r="31" spans="1:5" ht="25.5">
      <c r="A31" s="32" t="s">
        <v>44</v>
      </c>
      <c r="B31" s="67"/>
      <c r="C31" s="24">
        <v>0.49</v>
      </c>
      <c r="D31" s="24">
        <v>0.49</v>
      </c>
      <c r="E31" s="33"/>
    </row>
    <row r="32" spans="1:5" ht="12.75">
      <c r="A32" s="32" t="s">
        <v>42</v>
      </c>
      <c r="B32" s="67"/>
      <c r="C32" s="24">
        <v>4.91</v>
      </c>
      <c r="D32" s="25">
        <v>2.58</v>
      </c>
      <c r="E32" s="33"/>
    </row>
    <row r="33" spans="1:5" ht="13.5" thickBot="1">
      <c r="A33" s="34" t="s">
        <v>55</v>
      </c>
      <c r="B33" s="97"/>
      <c r="C33" s="35">
        <v>1.13</v>
      </c>
      <c r="D33" s="37">
        <v>1.13</v>
      </c>
      <c r="E33" s="36"/>
    </row>
    <row r="34" spans="1:5" ht="25.5">
      <c r="A34" s="38" t="s">
        <v>56</v>
      </c>
      <c r="B34" s="94" t="s">
        <v>52</v>
      </c>
      <c r="C34" s="30"/>
      <c r="D34" s="30"/>
      <c r="E34" s="39"/>
    </row>
    <row r="35" spans="1:5" ht="12.75">
      <c r="A35" s="40" t="s">
        <v>7</v>
      </c>
      <c r="B35" s="73"/>
      <c r="C35" s="24"/>
      <c r="D35" s="24">
        <v>0.95</v>
      </c>
      <c r="E35" s="33"/>
    </row>
    <row r="36" spans="1:5" ht="12.75">
      <c r="A36" s="40" t="s">
        <v>8</v>
      </c>
      <c r="B36" s="73"/>
      <c r="C36" s="24"/>
      <c r="D36" s="24">
        <v>0.76</v>
      </c>
      <c r="E36" s="33"/>
    </row>
    <row r="37" spans="1:5" ht="13.5" thickBot="1">
      <c r="A37" s="41" t="s">
        <v>9</v>
      </c>
      <c r="B37" s="95"/>
      <c r="C37" s="37"/>
      <c r="D37" s="37">
        <v>0.56</v>
      </c>
      <c r="E37" s="36"/>
    </row>
  </sheetData>
  <sheetProtection/>
  <mergeCells count="6">
    <mergeCell ref="C1:E1"/>
    <mergeCell ref="A2:E2"/>
    <mergeCell ref="B34:B37"/>
    <mergeCell ref="B5:B14"/>
    <mergeCell ref="B15:B24"/>
    <mergeCell ref="B25:B33"/>
  </mergeCells>
  <printOptions/>
  <pageMargins left="0.83" right="0.91" top="0.47" bottom="0.7" header="0.33" footer="0.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2011-01-27T07:32:34Z</cp:lastPrinted>
  <dcterms:created xsi:type="dcterms:W3CDTF">2005-01-19T06:26:53Z</dcterms:created>
  <dcterms:modified xsi:type="dcterms:W3CDTF">2011-01-28T05:29:30Z</dcterms:modified>
  <cp:category/>
  <cp:version/>
  <cp:contentType/>
  <cp:contentStatus/>
</cp:coreProperties>
</file>