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Перечень." sheetId="1" r:id="rId1"/>
    <sheet name="Лист2" sheetId="2" r:id="rId2"/>
    <sheet name="Лист3" sheetId="3" r:id="rId3"/>
  </sheets>
  <definedNames>
    <definedName name="_xlnm.Print_Area" localSheetId="0">'Перечень.'!$A$1:$O$78</definedName>
  </definedNames>
  <calcPr fullCalcOnLoad="1"/>
</workbook>
</file>

<file path=xl/sharedStrings.xml><?xml version="1.0" encoding="utf-8"?>
<sst xmlns="http://schemas.openxmlformats.org/spreadsheetml/2006/main" count="205" uniqueCount="93">
  <si>
    <t>№ п/п</t>
  </si>
  <si>
    <t xml:space="preserve"> адрес многоквартирного дома</t>
  </si>
  <si>
    <t xml:space="preserve"> год</t>
  </si>
  <si>
    <t>группа капитальности</t>
  </si>
  <si>
    <t>площадь помещений, кв.м.</t>
  </si>
  <si>
    <t>планируемый перечнь работ по капитальному ремонту</t>
  </si>
  <si>
    <t>стоимость  капитального ремонта, тыс.руб.</t>
  </si>
  <si>
    <t>удельная стоимость капитального ремонта, тыс.руб. / кв.м. общей площади помещений в МКД</t>
  </si>
  <si>
    <t>ввода в эксплуатацию</t>
  </si>
  <si>
    <t xml:space="preserve"> последнего капитального ремонта</t>
  </si>
  <si>
    <t>общая площадь жилых и нежилых помещений в МКД, всего</t>
  </si>
  <si>
    <t>в том числе жилых</t>
  </si>
  <si>
    <t>всего</t>
  </si>
  <si>
    <t>в т.ч. за счет средств местного бюджета (субсидий)</t>
  </si>
  <si>
    <t xml:space="preserve"> в т.ч. за счет средств  ТСЖ, других кооперативов либо собственников помещений в МКД</t>
  </si>
  <si>
    <t xml:space="preserve"> всего</t>
  </si>
  <si>
    <t xml:space="preserve"> в том числе жилых, находящихся в собственности граждан</t>
  </si>
  <si>
    <t>за счет средств Фонда</t>
  </si>
  <si>
    <t xml:space="preserve"> за счет средств  Республики Марий Эл</t>
  </si>
  <si>
    <t xml:space="preserve"> предусмотренные в местном бюджете на долевое финансирование</t>
  </si>
  <si>
    <t>ВСЕГО МКД с полным перечнем работ по капитальному ремонту:0</t>
  </si>
  <si>
    <t>МО "Городское  поселение  Красногорский"</t>
  </si>
  <si>
    <t>МО "Городское  поселение  Суслонгер"</t>
  </si>
  <si>
    <t>МО "Исменецкое  сельское  поселение"</t>
  </si>
  <si>
    <t>МО "Красноярское  сельское  поселение"</t>
  </si>
  <si>
    <t>Центральная  1</t>
  </si>
  <si>
    <t>МО "Кужмарское  сельское  поселение"</t>
  </si>
  <si>
    <t>ВСЕГО МКД по МО, на капитальный ремонт которых  планируется предоставление финансовой поддержки:   1</t>
  </si>
  <si>
    <t>ИТОГО  ПО  РАЙОНУ</t>
  </si>
  <si>
    <t xml:space="preserve">  ВСЕГО МКД с полным перечнем работ по капитальному ремонту:0</t>
  </si>
  <si>
    <t>МО "Кокшайское  сельское  поселение"</t>
  </si>
  <si>
    <t>МО "Шелангерское сельское  поселение"</t>
  </si>
  <si>
    <t>ВСЕГО МКД по МО, на капитальный ремонт которых  планируется предоставление финансовой поддержки:   2</t>
  </si>
  <si>
    <t xml:space="preserve">     Глава МО  "Звениговский  муниципальный  район"</t>
  </si>
  <si>
    <t xml:space="preserve">  Д.А.Зурин</t>
  </si>
  <si>
    <t>ремонт кровли, ремонт фасада</t>
  </si>
  <si>
    <t>ремонт кровли, ремонт внутридомовых инженерных систем</t>
  </si>
  <si>
    <t>ремонт кровли, ремонт внутридомовых инженерных систем, ремонт фасада</t>
  </si>
  <si>
    <t>ВСЕГО МКД с полным перечнем работ по капитальному ремонту: 0</t>
  </si>
  <si>
    <t>Ленина  48</t>
  </si>
  <si>
    <t>пер. Цыганова 11</t>
  </si>
  <si>
    <t>Ленина 43</t>
  </si>
  <si>
    <t>ремонт кровли, внутридомовых инженерных сетей</t>
  </si>
  <si>
    <t>Ростовщикова 72</t>
  </si>
  <si>
    <t>Гагарина 55</t>
  </si>
  <si>
    <t>Ленина 8</t>
  </si>
  <si>
    <t>Гагарина 41</t>
  </si>
  <si>
    <t>Палантая 39</t>
  </si>
  <si>
    <t>ИТОГО на 2010 год</t>
  </si>
  <si>
    <t>Пушкина 8</t>
  </si>
  <si>
    <t>Машиностроителей  11</t>
  </si>
  <si>
    <t>Куйбышева 1</t>
  </si>
  <si>
    <t>Элмара 82</t>
  </si>
  <si>
    <t>ремонт фасада, ремонт кровли, ремонт внутридомовых инженерных систем</t>
  </si>
  <si>
    <t>Афанасьева 7</t>
  </si>
  <si>
    <t>Строителей 1</t>
  </si>
  <si>
    <t>Заречная 6</t>
  </si>
  <si>
    <t>Молодежная  2</t>
  </si>
  <si>
    <t xml:space="preserve">  ВСЕГО МКД по МО, на капитальный ремонт которых  планируется предоставление финансовой поддержки:  1</t>
  </si>
  <si>
    <t>Молодежная 1</t>
  </si>
  <si>
    <t>Больничная 6</t>
  </si>
  <si>
    <t>60 лет Октября 2</t>
  </si>
  <si>
    <t>Набережная 18</t>
  </si>
  <si>
    <t>Луговая 14</t>
  </si>
  <si>
    <t>Центральная 12</t>
  </si>
  <si>
    <t xml:space="preserve"> ВСЕГО площадь жилых помещений в МКД, которым планируется предоставление финансовой поддержки:                873,4 кв.м.</t>
  </si>
  <si>
    <t xml:space="preserve"> ВСЕГО площадь жилых помещений в МКД, которым планируется предоставление финансовой поддержки: 1266,7</t>
  </si>
  <si>
    <t>Пушкина 54</t>
  </si>
  <si>
    <t>внутридомовых инженерных сетей</t>
  </si>
  <si>
    <t>ВСЕГО МКД по МО, на капитальный ремонт которых  планируется предоставление финансовой поддержки:   10</t>
  </si>
  <si>
    <t>ВСЕГО МКД по МО, на капитальный ремонт которых  планируется предоставление финансовой поддержки:   4</t>
  </si>
  <si>
    <t xml:space="preserve"> ВСЕГО площадь жилых помещений в МКД, которым планируется предоставление финансовой поддержки: 5249,83</t>
  </si>
  <si>
    <t xml:space="preserve"> ВСЕГО площадь жилых помещений в МКД, которым планируется предоставление финансовой поддержки: 5911,60</t>
  </si>
  <si>
    <t>ремонт кровли</t>
  </si>
  <si>
    <t>ремонт внутридомовых инженерных систем</t>
  </si>
  <si>
    <t xml:space="preserve"> ВСЕГО площадь жилых помещений в МКД, которым планируется предоставление финансовой поддержки: 487</t>
  </si>
  <si>
    <t xml:space="preserve"> ВСЕГО площадь жилых помещений в МКД, которым планируется предоставление финансовой поддержки: 829,9</t>
  </si>
  <si>
    <t>ВСЕГО МКД по МО  "Звениговский  муниципальный  район", на капитальный ремонт которых  планируется предоставление финансовой поддержки:   24</t>
  </si>
  <si>
    <t xml:space="preserve"> ВСЕГО площадь жилых помещений в МКД, которым планируется предоставление финансовой поддержки: 975,6</t>
  </si>
  <si>
    <t xml:space="preserve"> ВСЕГО площадь жилых помещений в МКД, которым планируется предоставление финансовой поддержки: 32595,09</t>
  </si>
  <si>
    <t>ВСЕГО объем финансорования капитального ремонта по МО :   15700,34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13866,751 тыс.рублей;                                                                                                                                                        долевого финансирования субъекта РМЭ: 0,000 тыс.рублей;                                                                                        местного бюджета 1048,553 тыс.рублей;                                                                                      ТСЖ, других коооперативов либо собственников помещений в МКД : 785,036  тыс.руб.</t>
  </si>
  <si>
    <t>ВСЕГО объем финансорования капитального ремонта по МО :   7000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6182,494 тыс.рублей;                                                                                                                                                        долевого финансирования субъекта РМЭ: 142,498 тыс.рублей;                                                                                        местного бюджета 325,000 тыс.рублей;                                                                                      ТСЖ, других коооперативов либо собственников помещений в МКД : 350,008 тыс.руб.</t>
  </si>
  <si>
    <t>ВСЕГО объем финансорования капитального ремонта по МО :   5200,000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4592,712 тыс.рублей;                                                                                                                                                        долевого финансирования субъекта РМЭ:  147,283 тыс.рублей;                                                                                        местного бюджета 200,000  тыс.рублей;                                                                                      ТСЖ, других коооперативов либо собственников помещений в МКД : 260,005 тыс.руб.</t>
  </si>
  <si>
    <t>ВСЕГО объем финансорования капитального ремонта по МО :   900,000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794,892 тыс.рублей;                                                                                                                                                        долевого финансирования субъекта РМЭ:   35,107 тыс.рублей;                                                                                        местного бюджета 25,000 тыс.рублей;                                                                                      ТСЖ, других коооперативов либо собственников помещений в МКД : 45,001 тыс.руб.</t>
  </si>
  <si>
    <t>ВСЕГО объем финансорования капитального ремонта по МО :   800,000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706,570 тыс.рублей;                                                                                                                                                        долевого финансирования субъекта РМЭ:  28,429 тыс.рублей;                                                                                        местного бюджета:  25,000  тыс.рублей;                                                                                      ТСЖ, других коооперативов либо собственников помещений в МКД : 40,001  тыс.руб.</t>
  </si>
  <si>
    <t>ВСЕГО объем финансорования капитального ремонта по МО :   1300,000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1148,177 тыс.рублей;                                                                                                                                                        долевого финансирования субъекта РМЭ:  86,821 тыс.рублей;                                                                                        местного бюджета 0,000  тыс.рублей;                                                                                      ТСЖ, других коооперативов либо собственников помещений в МКД : 65,002  тыс.руб.</t>
  </si>
  <si>
    <t>ВСЕГО объем финансорования капитального ремонта по МО :   900,000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794,887 тыс.рублей;                                                                                                                                                        долевого финансирования субъекта РМЭ:  60,109 тыс.рублей;                                                                                        местного бюджета 0,000  тыс.рублей;                                                                                      ТСЖ, других коооперативов либо собственников помещений в МКД : 45,004 тыс.руб.</t>
  </si>
  <si>
    <t>ВСЕГО объем финансорования капитального ремонта по МО :   1960,90999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1731,90399 тыс.рублей;                                                                                                                                                        долевого финансирования субъекта РМЭ:  93,960 тыс.рублей;                                                                                        местного бюджета 37,000  тыс.рублей;                                                                                      ТСЖ, других коооперативов либо собственников помещений в МКД : 98,046 тыс.руб.</t>
  </si>
  <si>
    <t>ВСЕГО объем финансорования капитального ремонта по МО :   33761,24999  тыс.рублей,                                                                                                  в том числе за счет средств:                                                                                                                     Фонда 29818,38699 тыс.рублей;                                                                                                                                                        долевого финансирования субъекта РМЭ:  594,207  тыс.рублей;                                                                                        местного бюджета 1660,553 тыс.рублей;                                                                                      ТСЖ, других коооперативов либо собственников помещений в МКД :1688,103  тыс.руб.</t>
  </si>
  <si>
    <t xml:space="preserve"> ВСЕГО площадь жилых помещений в МКД, которым планируется предоставление финансовой поддержки: 17000,72</t>
  </si>
  <si>
    <t>Приложение № 1</t>
  </si>
  <si>
    <t xml:space="preserve"> ПЕРЕЧЕНЬ МНОГОКВАРТИНЫХ ДОМОВ,  </t>
  </si>
  <si>
    <t xml:space="preserve"> в отношении которых планируется представление финансовой поддержки в рамках адресной программы Республики Марий Эл по проведению капитального ремонта многоквартирных домов  по МО "Городское поселение Звенигово" на 2010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</si>
</sst>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</numFmts>
  <fonts count="29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sz val="9"/>
      <color indexed="8"/>
      <name val="Times New Roman"/>
      <family val="1"/>
    </font>
    <font>
      <i/>
      <sz val="12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 shrinkToFit="1"/>
    </xf>
    <xf numFmtId="165" fontId="4" fillId="0" borderId="10" xfId="0" applyNumberFormat="1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 vertical="center" textRotation="90" wrapText="1"/>
    </xf>
    <xf numFmtId="164" fontId="7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view="pageBreakPreview" zoomScaleSheetLayoutView="100" zoomScalePageLayoutView="0" workbookViewId="0" topLeftCell="A3">
      <selection activeCell="A3" sqref="A3:O22"/>
    </sheetView>
  </sheetViews>
  <sheetFormatPr defaultColWidth="9.00390625" defaultRowHeight="12.75"/>
  <cols>
    <col min="1" max="1" width="5.75390625" style="0" customWidth="1"/>
    <col min="2" max="2" width="17.625" style="0" customWidth="1"/>
    <col min="3" max="3" width="6.75390625" style="0" customWidth="1"/>
    <col min="4" max="4" width="4.75390625" style="0" customWidth="1"/>
    <col min="5" max="5" width="4.375" style="0" customWidth="1"/>
    <col min="6" max="6" width="8.00390625" style="0" customWidth="1"/>
    <col min="7" max="7" width="8.25390625" style="0" customWidth="1"/>
    <col min="8" max="8" width="7.875" style="0" customWidth="1"/>
    <col min="9" max="9" width="23.875" style="0" customWidth="1"/>
    <col min="10" max="10" width="13.625" style="0" bestFit="1" customWidth="1"/>
    <col min="11" max="11" width="10.00390625" style="3" bestFit="1" customWidth="1"/>
    <col min="12" max="12" width="9.125" style="3" customWidth="1"/>
    <col min="13" max="13" width="9.375" style="3" bestFit="1" customWidth="1"/>
    <col min="14" max="14" width="11.375" style="3" customWidth="1"/>
    <col min="15" max="15" width="10.125" style="0" customWidth="1"/>
    <col min="16" max="16" width="13.625" style="24" customWidth="1"/>
    <col min="17" max="17" width="14.25390625" style="24" customWidth="1"/>
    <col min="18" max="18" width="13.375" style="24" customWidth="1"/>
    <col min="19" max="20" width="12.75390625" style="24" customWidth="1"/>
  </cols>
  <sheetData>
    <row r="1" spans="1:15" ht="4.5" customHeight="1" hidden="1">
      <c r="A1" s="1"/>
      <c r="B1" s="1"/>
      <c r="C1" s="1"/>
      <c r="D1" s="1"/>
      <c r="E1" s="1"/>
      <c r="F1" s="1"/>
      <c r="G1" s="1"/>
      <c r="H1" s="1"/>
      <c r="I1" s="55"/>
      <c r="J1" s="55"/>
      <c r="K1" s="55"/>
      <c r="L1" s="55"/>
      <c r="M1" s="55"/>
      <c r="N1" s="55"/>
      <c r="O1" s="55"/>
    </row>
    <row r="2" spans="1:15" ht="12.75" hidden="1">
      <c r="A2" s="1"/>
      <c r="B2" s="1"/>
      <c r="C2" s="1"/>
      <c r="D2" s="1"/>
      <c r="E2" s="1"/>
      <c r="F2" s="1"/>
      <c r="G2" s="1"/>
      <c r="H2" s="1"/>
      <c r="I2" s="55"/>
      <c r="J2" s="55"/>
      <c r="K2" s="55"/>
      <c r="L2" s="55"/>
      <c r="M2" s="55"/>
      <c r="N2" s="55"/>
      <c r="O2" s="55"/>
    </row>
    <row r="3" spans="1:15" ht="20.25" customHeight="1">
      <c r="A3" s="1"/>
      <c r="B3" s="1"/>
      <c r="C3" s="1"/>
      <c r="D3" s="1"/>
      <c r="E3" s="1"/>
      <c r="F3" s="1"/>
      <c r="G3" s="1"/>
      <c r="H3" s="1"/>
      <c r="I3" s="34"/>
      <c r="J3" s="34"/>
      <c r="K3" s="34"/>
      <c r="L3" s="34"/>
      <c r="M3" s="34"/>
      <c r="N3" s="36" t="s">
        <v>90</v>
      </c>
      <c r="O3" s="36"/>
    </row>
    <row r="4" spans="1:15" ht="20.25" customHeight="1">
      <c r="A4" s="63" t="s">
        <v>91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30" customHeight="1">
      <c r="A5" s="63" t="s">
        <v>92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 customHeight="1">
      <c r="A7" s="37" t="s">
        <v>0</v>
      </c>
      <c r="B7" s="54" t="s">
        <v>1</v>
      </c>
      <c r="C7" s="37" t="s">
        <v>2</v>
      </c>
      <c r="D7" s="37"/>
      <c r="E7" s="38" t="s">
        <v>3</v>
      </c>
      <c r="F7" s="37" t="s">
        <v>4</v>
      </c>
      <c r="G7" s="37"/>
      <c r="H7" s="37"/>
      <c r="I7" s="37" t="s">
        <v>5</v>
      </c>
      <c r="J7" s="37" t="s">
        <v>6</v>
      </c>
      <c r="K7" s="37"/>
      <c r="L7" s="37"/>
      <c r="M7" s="37"/>
      <c r="N7" s="37"/>
      <c r="O7" s="37" t="s">
        <v>7</v>
      </c>
    </row>
    <row r="8" spans="1:15" ht="27" customHeight="1">
      <c r="A8" s="37"/>
      <c r="B8" s="54"/>
      <c r="C8" s="38" t="s">
        <v>8</v>
      </c>
      <c r="D8" s="38" t="s">
        <v>9</v>
      </c>
      <c r="E8" s="38"/>
      <c r="F8" s="38" t="s">
        <v>10</v>
      </c>
      <c r="G8" s="37" t="s">
        <v>11</v>
      </c>
      <c r="H8" s="37"/>
      <c r="I8" s="37"/>
      <c r="J8" s="37" t="s">
        <v>12</v>
      </c>
      <c r="K8" s="39" t="s">
        <v>13</v>
      </c>
      <c r="L8" s="39"/>
      <c r="M8" s="39"/>
      <c r="N8" s="35" t="s">
        <v>14</v>
      </c>
      <c r="O8" s="37"/>
    </row>
    <row r="9" spans="1:15" ht="102" customHeight="1">
      <c r="A9" s="37"/>
      <c r="B9" s="54"/>
      <c r="C9" s="38"/>
      <c r="D9" s="38"/>
      <c r="E9" s="38"/>
      <c r="F9" s="38"/>
      <c r="G9" s="14" t="s">
        <v>15</v>
      </c>
      <c r="H9" s="14" t="s">
        <v>16</v>
      </c>
      <c r="I9" s="37"/>
      <c r="J9" s="37"/>
      <c r="K9" s="26" t="s">
        <v>17</v>
      </c>
      <c r="L9" s="26" t="s">
        <v>18</v>
      </c>
      <c r="M9" s="26" t="s">
        <v>19</v>
      </c>
      <c r="N9" s="35"/>
      <c r="O9" s="37"/>
    </row>
    <row r="10" spans="1:15" ht="11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31">
        <v>11</v>
      </c>
      <c r="L10" s="31">
        <v>12</v>
      </c>
      <c r="M10" s="31">
        <v>13</v>
      </c>
      <c r="N10" s="31">
        <v>14</v>
      </c>
      <c r="O10" s="2">
        <v>15</v>
      </c>
    </row>
    <row r="11" spans="1:21" s="22" customFormat="1" ht="33.75">
      <c r="A11" s="6">
        <v>1</v>
      </c>
      <c r="B11" s="2" t="s">
        <v>49</v>
      </c>
      <c r="C11" s="2">
        <v>1994</v>
      </c>
      <c r="D11" s="2"/>
      <c r="E11" s="2">
        <v>2</v>
      </c>
      <c r="F11" s="2">
        <v>2708.8</v>
      </c>
      <c r="G11" s="2">
        <v>2708.8</v>
      </c>
      <c r="H11" s="2">
        <v>2148.7</v>
      </c>
      <c r="I11" s="15" t="s">
        <v>36</v>
      </c>
      <c r="J11" s="13">
        <v>1607.24</v>
      </c>
      <c r="K11" s="16">
        <f>J11-L11-M11-N11</f>
        <v>1419.536</v>
      </c>
      <c r="L11" s="16">
        <v>0</v>
      </c>
      <c r="M11" s="16">
        <v>107.34</v>
      </c>
      <c r="N11" s="16">
        <v>80.364</v>
      </c>
      <c r="O11" s="16">
        <f>J11/F11</f>
        <v>0.5933402244536325</v>
      </c>
      <c r="P11" s="25">
        <f>L11+M11</f>
        <v>107.34</v>
      </c>
      <c r="Q11" s="25">
        <f>N11+0.001</f>
        <v>80.36500000000001</v>
      </c>
      <c r="R11" s="25">
        <f aca="true" t="shared" si="0" ref="R11:R20">L11+M11</f>
        <v>107.34</v>
      </c>
      <c r="S11" s="25">
        <f aca="true" t="shared" si="1" ref="S11:S20">R11-Q11</f>
        <v>26.974999999999994</v>
      </c>
      <c r="T11" s="25">
        <f aca="true" t="shared" si="2" ref="T11:T20">L11+S11</f>
        <v>26.974999999999994</v>
      </c>
      <c r="U11" s="25">
        <f>R11-Q11</f>
        <v>26.974999999999994</v>
      </c>
    </row>
    <row r="12" spans="1:21" s="22" customFormat="1" ht="12.75">
      <c r="A12" s="6">
        <f>A11+1</f>
        <v>2</v>
      </c>
      <c r="B12" s="2" t="s">
        <v>39</v>
      </c>
      <c r="C12" s="2">
        <v>1960</v>
      </c>
      <c r="D12" s="2"/>
      <c r="E12" s="2">
        <v>2</v>
      </c>
      <c r="F12" s="2">
        <v>276.64</v>
      </c>
      <c r="G12" s="2">
        <v>276.64</v>
      </c>
      <c r="H12" s="2">
        <v>276.64</v>
      </c>
      <c r="I12" s="15" t="s">
        <v>35</v>
      </c>
      <c r="J12" s="13">
        <v>676.99</v>
      </c>
      <c r="K12" s="16">
        <f aca="true" t="shared" si="3" ref="K12:K20">J12-L12-M12-N12</f>
        <v>597.927</v>
      </c>
      <c r="L12" s="16">
        <v>0</v>
      </c>
      <c r="M12" s="16">
        <v>45.213</v>
      </c>
      <c r="N12" s="16">
        <v>33.85</v>
      </c>
      <c r="O12" s="16">
        <f>J12/F12</f>
        <v>2.4471876807403126</v>
      </c>
      <c r="P12" s="25">
        <f aca="true" t="shared" si="4" ref="P12:P21">L12+M12</f>
        <v>45.213</v>
      </c>
      <c r="Q12" s="25">
        <f aca="true" t="shared" si="5" ref="Q12:Q73">N12+0.001</f>
        <v>33.851</v>
      </c>
      <c r="R12" s="25">
        <f t="shared" si="0"/>
        <v>45.213</v>
      </c>
      <c r="S12" s="25">
        <f t="shared" si="1"/>
        <v>11.362000000000002</v>
      </c>
      <c r="T12" s="25">
        <f t="shared" si="2"/>
        <v>11.362000000000002</v>
      </c>
      <c r="U12" s="25">
        <f aca="true" t="shared" si="6" ref="U12:U74">R12-Q12</f>
        <v>11.362000000000002</v>
      </c>
    </row>
    <row r="13" spans="1:21" s="22" customFormat="1" ht="33.75">
      <c r="A13" s="6">
        <f aca="true" t="shared" si="7" ref="A13:A20">A12+1</f>
        <v>3</v>
      </c>
      <c r="B13" s="2" t="s">
        <v>40</v>
      </c>
      <c r="C13" s="2">
        <v>1962</v>
      </c>
      <c r="D13" s="2"/>
      <c r="E13" s="2">
        <v>2</v>
      </c>
      <c r="F13" s="17">
        <v>360.01</v>
      </c>
      <c r="G13" s="2">
        <v>360.01</v>
      </c>
      <c r="H13" s="2">
        <v>360.01</v>
      </c>
      <c r="I13" s="15" t="s">
        <v>37</v>
      </c>
      <c r="J13" s="13">
        <v>877.67</v>
      </c>
      <c r="K13" s="16">
        <f t="shared" si="3"/>
        <v>775.17</v>
      </c>
      <c r="L13" s="16">
        <v>0</v>
      </c>
      <c r="M13" s="16">
        <v>58.616</v>
      </c>
      <c r="N13" s="16">
        <v>43.884</v>
      </c>
      <c r="O13" s="16">
        <f>J13/F13</f>
        <v>2.437904502652704</v>
      </c>
      <c r="P13" s="25">
        <f t="shared" si="4"/>
        <v>58.616</v>
      </c>
      <c r="Q13" s="25">
        <f t="shared" si="5"/>
        <v>43.885</v>
      </c>
      <c r="R13" s="25">
        <f t="shared" si="0"/>
        <v>58.616</v>
      </c>
      <c r="S13" s="25">
        <f t="shared" si="1"/>
        <v>14.731000000000002</v>
      </c>
      <c r="T13" s="25">
        <f t="shared" si="2"/>
        <v>14.731000000000002</v>
      </c>
      <c r="U13" s="25">
        <f t="shared" si="6"/>
        <v>14.731000000000002</v>
      </c>
    </row>
    <row r="14" spans="1:21" s="22" customFormat="1" ht="33.75">
      <c r="A14" s="6">
        <f t="shared" si="7"/>
        <v>4</v>
      </c>
      <c r="B14" s="2" t="s">
        <v>41</v>
      </c>
      <c r="C14" s="2">
        <v>1962</v>
      </c>
      <c r="D14" s="2"/>
      <c r="E14" s="2">
        <v>2</v>
      </c>
      <c r="F14" s="17">
        <v>561.87</v>
      </c>
      <c r="G14" s="2">
        <v>561.87</v>
      </c>
      <c r="H14" s="2">
        <v>561.87</v>
      </c>
      <c r="I14" s="15" t="s">
        <v>37</v>
      </c>
      <c r="J14" s="13">
        <v>1760.94</v>
      </c>
      <c r="K14" s="16">
        <f t="shared" si="3"/>
        <v>1555.286</v>
      </c>
      <c r="L14" s="16">
        <v>0</v>
      </c>
      <c r="M14" s="16">
        <v>117.605</v>
      </c>
      <c r="N14" s="16">
        <v>88.049</v>
      </c>
      <c r="O14" s="16">
        <f>J14/F14</f>
        <v>3.134070158577607</v>
      </c>
      <c r="P14" s="25">
        <f t="shared" si="4"/>
        <v>117.605</v>
      </c>
      <c r="Q14" s="25">
        <f t="shared" si="5"/>
        <v>88.05000000000001</v>
      </c>
      <c r="R14" s="25">
        <f t="shared" si="0"/>
        <v>117.605</v>
      </c>
      <c r="S14" s="25">
        <f t="shared" si="1"/>
        <v>29.554999999999993</v>
      </c>
      <c r="T14" s="25">
        <f t="shared" si="2"/>
        <v>29.554999999999993</v>
      </c>
      <c r="U14" s="25">
        <f t="shared" si="6"/>
        <v>29.554999999999993</v>
      </c>
    </row>
    <row r="15" spans="1:21" s="22" customFormat="1" ht="22.5">
      <c r="A15" s="6">
        <f t="shared" si="7"/>
        <v>5</v>
      </c>
      <c r="B15" s="2" t="s">
        <v>43</v>
      </c>
      <c r="C15" s="2">
        <v>1993</v>
      </c>
      <c r="D15" s="2"/>
      <c r="E15" s="2">
        <v>1</v>
      </c>
      <c r="F15" s="17">
        <v>3247.5</v>
      </c>
      <c r="G15" s="23">
        <v>3247.5</v>
      </c>
      <c r="H15" s="23">
        <v>2961.7</v>
      </c>
      <c r="I15" s="15" t="s">
        <v>42</v>
      </c>
      <c r="J15" s="13">
        <v>2624</v>
      </c>
      <c r="K15" s="16">
        <f t="shared" si="3"/>
        <v>2317.553</v>
      </c>
      <c r="L15" s="16">
        <v>0</v>
      </c>
      <c r="M15" s="16">
        <v>175.244</v>
      </c>
      <c r="N15" s="16">
        <v>131.203</v>
      </c>
      <c r="O15" s="16">
        <f>J15/F15</f>
        <v>0.8080061585835258</v>
      </c>
      <c r="P15" s="25">
        <f t="shared" si="4"/>
        <v>175.244</v>
      </c>
      <c r="Q15" s="25">
        <f t="shared" si="5"/>
        <v>131.204</v>
      </c>
      <c r="R15" s="25">
        <f t="shared" si="0"/>
        <v>175.244</v>
      </c>
      <c r="S15" s="25">
        <f t="shared" si="1"/>
        <v>44.03999999999999</v>
      </c>
      <c r="T15" s="25">
        <f t="shared" si="2"/>
        <v>44.03999999999999</v>
      </c>
      <c r="U15" s="25">
        <f t="shared" si="6"/>
        <v>44.03999999999999</v>
      </c>
    </row>
    <row r="16" spans="1:21" s="22" customFormat="1" ht="12.75">
      <c r="A16" s="6">
        <f t="shared" si="7"/>
        <v>6</v>
      </c>
      <c r="B16" s="2" t="s">
        <v>44</v>
      </c>
      <c r="C16" s="2">
        <v>1984</v>
      </c>
      <c r="D16" s="2"/>
      <c r="E16" s="2">
        <v>2</v>
      </c>
      <c r="F16" s="17">
        <v>665.2</v>
      </c>
      <c r="G16" s="23">
        <v>665.2</v>
      </c>
      <c r="H16" s="23">
        <v>566</v>
      </c>
      <c r="I16" s="15" t="s">
        <v>35</v>
      </c>
      <c r="J16" s="13">
        <v>1000</v>
      </c>
      <c r="K16" s="16">
        <f t="shared" si="3"/>
        <v>883.213</v>
      </c>
      <c r="L16" s="16">
        <v>0</v>
      </c>
      <c r="M16" s="16">
        <v>66.786</v>
      </c>
      <c r="N16" s="16">
        <v>50.001</v>
      </c>
      <c r="O16" s="16">
        <f aca="true" t="shared" si="8" ref="O16:O21">J16/F16</f>
        <v>1.5033072760072157</v>
      </c>
      <c r="P16" s="25">
        <f t="shared" si="4"/>
        <v>66.786</v>
      </c>
      <c r="Q16" s="25">
        <f t="shared" si="5"/>
        <v>50.001999999999995</v>
      </c>
      <c r="R16" s="25">
        <f t="shared" si="0"/>
        <v>66.786</v>
      </c>
      <c r="S16" s="25">
        <f t="shared" si="1"/>
        <v>16.784000000000006</v>
      </c>
      <c r="T16" s="25">
        <f t="shared" si="2"/>
        <v>16.784000000000006</v>
      </c>
      <c r="U16" s="25">
        <f t="shared" si="6"/>
        <v>16.784000000000006</v>
      </c>
    </row>
    <row r="17" spans="1:21" s="22" customFormat="1" ht="22.5">
      <c r="A17" s="6">
        <f t="shared" si="7"/>
        <v>7</v>
      </c>
      <c r="B17" s="2" t="s">
        <v>67</v>
      </c>
      <c r="C17" s="2">
        <v>1986</v>
      </c>
      <c r="D17" s="2"/>
      <c r="E17" s="2">
        <v>2</v>
      </c>
      <c r="F17" s="17">
        <v>2880.5</v>
      </c>
      <c r="G17" s="23">
        <v>2880.5</v>
      </c>
      <c r="H17" s="23">
        <v>2750.5</v>
      </c>
      <c r="I17" s="15" t="s">
        <v>68</v>
      </c>
      <c r="J17" s="13">
        <v>1593</v>
      </c>
      <c r="K17" s="16">
        <f t="shared" si="3"/>
        <v>1406.959</v>
      </c>
      <c r="L17" s="16">
        <v>0</v>
      </c>
      <c r="M17" s="16">
        <v>106.389</v>
      </c>
      <c r="N17" s="16">
        <v>79.652</v>
      </c>
      <c r="O17" s="16">
        <f t="shared" si="8"/>
        <v>0.5530289880229127</v>
      </c>
      <c r="P17" s="25">
        <f t="shared" si="4"/>
        <v>106.389</v>
      </c>
      <c r="Q17" s="25">
        <f t="shared" si="5"/>
        <v>79.653</v>
      </c>
      <c r="R17" s="25">
        <f t="shared" si="0"/>
        <v>106.389</v>
      </c>
      <c r="S17" s="25">
        <f t="shared" si="1"/>
        <v>26.73599999999999</v>
      </c>
      <c r="T17" s="25">
        <f t="shared" si="2"/>
        <v>26.73599999999999</v>
      </c>
      <c r="U17" s="25">
        <f t="shared" si="6"/>
        <v>26.73599999999999</v>
      </c>
    </row>
    <row r="18" spans="1:21" s="22" customFormat="1" ht="22.5">
      <c r="A18" s="6">
        <f>A17+1</f>
        <v>8</v>
      </c>
      <c r="B18" s="2" t="s">
        <v>45</v>
      </c>
      <c r="C18" s="2">
        <v>1987</v>
      </c>
      <c r="D18" s="2"/>
      <c r="E18" s="2">
        <v>2</v>
      </c>
      <c r="F18" s="2">
        <v>5629.3</v>
      </c>
      <c r="G18" s="17">
        <v>5629.3</v>
      </c>
      <c r="H18" s="2">
        <v>5629.3</v>
      </c>
      <c r="I18" s="15" t="s">
        <v>42</v>
      </c>
      <c r="J18" s="13">
        <v>4216</v>
      </c>
      <c r="K18" s="16">
        <f t="shared" si="3"/>
        <v>3723.6290000000004</v>
      </c>
      <c r="L18" s="16">
        <v>0</v>
      </c>
      <c r="M18" s="16">
        <v>281.566</v>
      </c>
      <c r="N18" s="16">
        <v>210.805</v>
      </c>
      <c r="O18" s="16">
        <f t="shared" si="8"/>
        <v>0.748938589167392</v>
      </c>
      <c r="P18" s="25">
        <f t="shared" si="4"/>
        <v>281.566</v>
      </c>
      <c r="Q18" s="25">
        <f t="shared" si="5"/>
        <v>210.806</v>
      </c>
      <c r="R18" s="25">
        <f t="shared" si="0"/>
        <v>281.566</v>
      </c>
      <c r="S18" s="25">
        <f t="shared" si="1"/>
        <v>70.75999999999996</v>
      </c>
      <c r="T18" s="25">
        <f t="shared" si="2"/>
        <v>70.75999999999996</v>
      </c>
      <c r="U18" s="25">
        <f t="shared" si="6"/>
        <v>70.75999999999996</v>
      </c>
    </row>
    <row r="19" spans="1:21" s="22" customFormat="1" ht="12.75">
      <c r="A19" s="6">
        <f t="shared" si="7"/>
        <v>9</v>
      </c>
      <c r="B19" s="2" t="s">
        <v>46</v>
      </c>
      <c r="C19" s="2">
        <v>1959</v>
      </c>
      <c r="D19" s="2"/>
      <c r="E19" s="2">
        <v>4</v>
      </c>
      <c r="F19" s="2">
        <v>549.7</v>
      </c>
      <c r="G19" s="23">
        <v>549.7</v>
      </c>
      <c r="H19" s="23">
        <v>487.1</v>
      </c>
      <c r="I19" s="15" t="s">
        <v>35</v>
      </c>
      <c r="J19" s="13">
        <v>930</v>
      </c>
      <c r="K19" s="16">
        <f t="shared" si="3"/>
        <v>821.3870000000001</v>
      </c>
      <c r="L19" s="16">
        <v>0</v>
      </c>
      <c r="M19" s="16">
        <v>62.111</v>
      </c>
      <c r="N19" s="16">
        <v>46.502</v>
      </c>
      <c r="O19" s="16">
        <f t="shared" si="8"/>
        <v>1.6918319083136255</v>
      </c>
      <c r="P19" s="25">
        <f t="shared" si="4"/>
        <v>62.111</v>
      </c>
      <c r="Q19" s="25">
        <f t="shared" si="5"/>
        <v>46.503</v>
      </c>
      <c r="R19" s="25">
        <f t="shared" si="0"/>
        <v>62.111</v>
      </c>
      <c r="S19" s="25">
        <f t="shared" si="1"/>
        <v>15.607999999999997</v>
      </c>
      <c r="T19" s="25">
        <f t="shared" si="2"/>
        <v>15.607999999999997</v>
      </c>
      <c r="U19" s="25">
        <f t="shared" si="6"/>
        <v>15.607999999999997</v>
      </c>
    </row>
    <row r="20" spans="1:21" s="22" customFormat="1" ht="12.75">
      <c r="A20" s="6">
        <f t="shared" si="7"/>
        <v>10</v>
      </c>
      <c r="B20" s="2" t="s">
        <v>47</v>
      </c>
      <c r="C20" s="2">
        <v>1990</v>
      </c>
      <c r="D20" s="2"/>
      <c r="E20" s="2">
        <v>4</v>
      </c>
      <c r="F20" s="17">
        <v>121.2</v>
      </c>
      <c r="G20" s="2">
        <v>121.2</v>
      </c>
      <c r="H20" s="2">
        <v>121.2</v>
      </c>
      <c r="I20" s="15" t="s">
        <v>35</v>
      </c>
      <c r="J20" s="13">
        <v>414.5</v>
      </c>
      <c r="K20" s="16">
        <f t="shared" si="3"/>
        <v>366.091</v>
      </c>
      <c r="L20" s="16">
        <v>0</v>
      </c>
      <c r="M20" s="16">
        <v>27.683</v>
      </c>
      <c r="N20" s="16">
        <v>20.726</v>
      </c>
      <c r="O20" s="16">
        <f t="shared" si="8"/>
        <v>3.41996699669967</v>
      </c>
      <c r="P20" s="25">
        <f t="shared" si="4"/>
        <v>27.683</v>
      </c>
      <c r="Q20" s="25">
        <f t="shared" si="5"/>
        <v>20.727</v>
      </c>
      <c r="R20" s="25">
        <f t="shared" si="0"/>
        <v>27.683</v>
      </c>
      <c r="S20" s="25">
        <f t="shared" si="1"/>
        <v>6.9559999999999995</v>
      </c>
      <c r="T20" s="25">
        <f t="shared" si="2"/>
        <v>6.9559999999999995</v>
      </c>
      <c r="U20" s="25">
        <f t="shared" si="6"/>
        <v>6.9559999999999995</v>
      </c>
    </row>
    <row r="21" spans="1:21" ht="15.75" customHeight="1">
      <c r="A21" s="52" t="s">
        <v>48</v>
      </c>
      <c r="B21" s="53"/>
      <c r="C21" s="10"/>
      <c r="D21" s="11"/>
      <c r="E21" s="10"/>
      <c r="F21" s="12">
        <f>SUM(F11:F20)</f>
        <v>17000.72</v>
      </c>
      <c r="G21" s="12">
        <f>SUM(G11:G20)</f>
        <v>17000.72</v>
      </c>
      <c r="H21" s="12">
        <f>SUM(H11:H20)</f>
        <v>15863.019999999999</v>
      </c>
      <c r="I21" s="10"/>
      <c r="J21" s="13">
        <f>K21+L21+M21+N21</f>
        <v>15700.340000000002</v>
      </c>
      <c r="K21" s="13">
        <f>SUM(K11:K20)</f>
        <v>13866.751000000002</v>
      </c>
      <c r="L21" s="13">
        <f>SUM(L11:L20)</f>
        <v>0</v>
      </c>
      <c r="M21" s="13">
        <f>SUM(M11:M20)</f>
        <v>1048.553</v>
      </c>
      <c r="N21" s="13">
        <f>SUM(N11:N20)</f>
        <v>785.036</v>
      </c>
      <c r="O21" s="13">
        <f t="shared" si="8"/>
        <v>0.9235102983873624</v>
      </c>
      <c r="P21" s="25">
        <f t="shared" si="4"/>
        <v>1048.553</v>
      </c>
      <c r="Q21" s="25">
        <f t="shared" si="5"/>
        <v>785.0369999999999</v>
      </c>
      <c r="R21" s="25"/>
      <c r="S21" s="25"/>
      <c r="T21" s="25"/>
      <c r="U21" s="25">
        <f t="shared" si="6"/>
        <v>-785.0369999999999</v>
      </c>
    </row>
    <row r="22" spans="1:21" ht="96.75" customHeight="1">
      <c r="A22" s="43" t="s">
        <v>69</v>
      </c>
      <c r="B22" s="44"/>
      <c r="C22" s="44"/>
      <c r="D22" s="45"/>
      <c r="E22" s="46" t="s">
        <v>89</v>
      </c>
      <c r="F22" s="47"/>
      <c r="G22" s="48"/>
      <c r="H22" s="46" t="s">
        <v>20</v>
      </c>
      <c r="I22" s="48"/>
      <c r="J22" s="40" t="s">
        <v>80</v>
      </c>
      <c r="K22" s="41"/>
      <c r="L22" s="41"/>
      <c r="M22" s="41"/>
      <c r="N22" s="41"/>
      <c r="O22" s="42"/>
      <c r="P22" s="25"/>
      <c r="Q22" s="25">
        <f t="shared" si="5"/>
        <v>0.001</v>
      </c>
      <c r="R22" s="25"/>
      <c r="S22" s="25"/>
      <c r="T22" s="25"/>
      <c r="U22" s="25">
        <f t="shared" si="6"/>
        <v>-0.001</v>
      </c>
    </row>
    <row r="23" spans="1:21" ht="12.75" customHeight="1">
      <c r="A23" s="37" t="s">
        <v>0</v>
      </c>
      <c r="B23" s="54" t="s">
        <v>1</v>
      </c>
      <c r="C23" s="37" t="s">
        <v>2</v>
      </c>
      <c r="D23" s="37"/>
      <c r="E23" s="38" t="s">
        <v>3</v>
      </c>
      <c r="F23" s="37" t="s">
        <v>4</v>
      </c>
      <c r="G23" s="37"/>
      <c r="H23" s="37"/>
      <c r="I23" s="37" t="s">
        <v>5</v>
      </c>
      <c r="J23" s="37" t="s">
        <v>6</v>
      </c>
      <c r="K23" s="37"/>
      <c r="L23" s="37"/>
      <c r="M23" s="37"/>
      <c r="N23" s="37"/>
      <c r="O23" s="37" t="s">
        <v>7</v>
      </c>
      <c r="P23" s="25"/>
      <c r="Q23" s="25">
        <f t="shared" si="5"/>
        <v>0.001</v>
      </c>
      <c r="R23" s="25"/>
      <c r="S23" s="25"/>
      <c r="T23" s="25"/>
      <c r="U23" s="25">
        <f t="shared" si="6"/>
        <v>-0.001</v>
      </c>
    </row>
    <row r="24" spans="1:21" ht="27" customHeight="1">
      <c r="A24" s="37"/>
      <c r="B24" s="54"/>
      <c r="C24" s="38" t="s">
        <v>8</v>
      </c>
      <c r="D24" s="38" t="s">
        <v>9</v>
      </c>
      <c r="E24" s="38"/>
      <c r="F24" s="38" t="s">
        <v>10</v>
      </c>
      <c r="G24" s="37" t="s">
        <v>11</v>
      </c>
      <c r="H24" s="37"/>
      <c r="I24" s="37"/>
      <c r="J24" s="37" t="s">
        <v>12</v>
      </c>
      <c r="K24" s="39" t="s">
        <v>13</v>
      </c>
      <c r="L24" s="39"/>
      <c r="M24" s="39"/>
      <c r="N24" s="35" t="s">
        <v>14</v>
      </c>
      <c r="O24" s="37"/>
      <c r="P24" s="25"/>
      <c r="Q24" s="25" t="e">
        <f t="shared" si="5"/>
        <v>#VALUE!</v>
      </c>
      <c r="R24" s="25"/>
      <c r="S24" s="25"/>
      <c r="T24" s="25"/>
      <c r="U24" s="25" t="e">
        <f t="shared" si="6"/>
        <v>#VALUE!</v>
      </c>
    </row>
    <row r="25" spans="1:21" ht="102" customHeight="1">
      <c r="A25" s="37"/>
      <c r="B25" s="54"/>
      <c r="C25" s="38"/>
      <c r="D25" s="38"/>
      <c r="E25" s="38"/>
      <c r="F25" s="38"/>
      <c r="G25" s="14" t="s">
        <v>15</v>
      </c>
      <c r="H25" s="14" t="s">
        <v>16</v>
      </c>
      <c r="I25" s="37"/>
      <c r="J25" s="37"/>
      <c r="K25" s="26" t="s">
        <v>17</v>
      </c>
      <c r="L25" s="26" t="s">
        <v>18</v>
      </c>
      <c r="M25" s="26" t="s">
        <v>19</v>
      </c>
      <c r="N25" s="35"/>
      <c r="O25" s="37"/>
      <c r="P25" s="25"/>
      <c r="Q25" s="25">
        <f t="shared" si="5"/>
        <v>0.001</v>
      </c>
      <c r="R25" s="25"/>
      <c r="S25" s="25"/>
      <c r="T25" s="25"/>
      <c r="U25" s="25">
        <f t="shared" si="6"/>
        <v>-0.001</v>
      </c>
    </row>
    <row r="26" spans="1:21" ht="11.25" customHeight="1">
      <c r="A26" s="2">
        <v>1</v>
      </c>
      <c r="B26" s="2">
        <v>2</v>
      </c>
      <c r="C26" s="2">
        <v>3</v>
      </c>
      <c r="D26" s="2">
        <v>4</v>
      </c>
      <c r="E26" s="2">
        <v>5</v>
      </c>
      <c r="F26" s="2">
        <v>6</v>
      </c>
      <c r="G26" s="2">
        <v>7</v>
      </c>
      <c r="H26" s="2">
        <v>8</v>
      </c>
      <c r="I26" s="2">
        <v>9</v>
      </c>
      <c r="J26" s="2">
        <v>10</v>
      </c>
      <c r="K26" s="31">
        <v>11</v>
      </c>
      <c r="L26" s="31">
        <v>12</v>
      </c>
      <c r="M26" s="31">
        <v>13</v>
      </c>
      <c r="N26" s="31">
        <v>14</v>
      </c>
      <c r="O26" s="2">
        <v>15</v>
      </c>
      <c r="P26" s="25"/>
      <c r="Q26" s="25">
        <f t="shared" si="5"/>
        <v>14.001</v>
      </c>
      <c r="R26" s="25"/>
      <c r="S26" s="25"/>
      <c r="T26" s="25"/>
      <c r="U26" s="25">
        <f t="shared" si="6"/>
        <v>-14.001</v>
      </c>
    </row>
    <row r="27" spans="1:21" ht="15" customHeight="1">
      <c r="A27" s="49" t="s">
        <v>21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  <c r="P27" s="25"/>
      <c r="Q27" s="25">
        <f t="shared" si="5"/>
        <v>0.001</v>
      </c>
      <c r="R27" s="25"/>
      <c r="S27" s="25"/>
      <c r="T27" s="25"/>
      <c r="U27" s="25">
        <f t="shared" si="6"/>
        <v>-0.001</v>
      </c>
    </row>
    <row r="28" spans="1:21" ht="33.75">
      <c r="A28" s="6">
        <v>11</v>
      </c>
      <c r="B28" s="2" t="s">
        <v>50</v>
      </c>
      <c r="C28" s="4">
        <v>1978</v>
      </c>
      <c r="D28" s="5"/>
      <c r="E28" s="2">
        <v>2</v>
      </c>
      <c r="F28" s="5">
        <v>1409.4</v>
      </c>
      <c r="G28" s="2">
        <v>1409.4</v>
      </c>
      <c r="H28" s="2">
        <v>1233.2</v>
      </c>
      <c r="I28" s="15" t="s">
        <v>36</v>
      </c>
      <c r="J28" s="13">
        <v>1699.2</v>
      </c>
      <c r="K28" s="16">
        <f>J28-L28-M28-N28</f>
        <v>1500.7559999999999</v>
      </c>
      <c r="L28" s="16">
        <v>18.611</v>
      </c>
      <c r="M28" s="16">
        <v>94.871</v>
      </c>
      <c r="N28" s="16">
        <v>84.962</v>
      </c>
      <c r="O28" s="16">
        <f>J28/F28</f>
        <v>1.2056194125159643</v>
      </c>
      <c r="P28" s="25">
        <f>(J28-N28)*0.9297</f>
        <v>1500.7570686</v>
      </c>
      <c r="Q28" s="25">
        <f t="shared" si="5"/>
        <v>84.96300000000001</v>
      </c>
      <c r="R28" s="25">
        <f>L28+M28</f>
        <v>113.482</v>
      </c>
      <c r="S28" s="25">
        <f>R28-Q28</f>
        <v>28.51899999999999</v>
      </c>
      <c r="T28" s="25">
        <f>L28+S28</f>
        <v>47.129999999999995</v>
      </c>
      <c r="U28" s="25">
        <f t="shared" si="6"/>
        <v>28.51899999999999</v>
      </c>
    </row>
    <row r="29" spans="1:21" ht="12.75">
      <c r="A29" s="6">
        <f>A28+1</f>
        <v>12</v>
      </c>
      <c r="B29" s="2" t="s">
        <v>51</v>
      </c>
      <c r="C29" s="6">
        <v>1950</v>
      </c>
      <c r="D29" s="5"/>
      <c r="E29" s="2">
        <v>1</v>
      </c>
      <c r="F29" s="7">
        <v>488.9</v>
      </c>
      <c r="G29" s="2">
        <v>488.9</v>
      </c>
      <c r="H29" s="2">
        <v>320.2</v>
      </c>
      <c r="I29" s="15" t="s">
        <v>35</v>
      </c>
      <c r="J29" s="13">
        <v>902.05</v>
      </c>
      <c r="K29" s="16">
        <f>J29-L29-M29-N29</f>
        <v>796.703</v>
      </c>
      <c r="L29" s="16">
        <v>9.879</v>
      </c>
      <c r="M29" s="16">
        <v>50.365</v>
      </c>
      <c r="N29" s="16">
        <v>45.103</v>
      </c>
      <c r="O29" s="16">
        <f>J29/F29</f>
        <v>1.8450603395377378</v>
      </c>
      <c r="P29" s="25">
        <f>(J29-N29)*0.9297</f>
        <v>796.7036259</v>
      </c>
      <c r="Q29" s="25">
        <f t="shared" si="5"/>
        <v>45.104</v>
      </c>
      <c r="R29" s="25">
        <f>L29+M29</f>
        <v>60.244</v>
      </c>
      <c r="S29" s="25">
        <f>R29-Q29</f>
        <v>15.14</v>
      </c>
      <c r="T29" s="25">
        <f>L29+S29</f>
        <v>25.019</v>
      </c>
      <c r="U29" s="25">
        <f t="shared" si="6"/>
        <v>15.14</v>
      </c>
    </row>
    <row r="30" spans="1:21" ht="33.75">
      <c r="A30" s="6">
        <f>A29+1</f>
        <v>13</v>
      </c>
      <c r="B30" s="2" t="s">
        <v>52</v>
      </c>
      <c r="C30" s="6">
        <v>1983</v>
      </c>
      <c r="D30" s="5"/>
      <c r="E30" s="2">
        <v>1</v>
      </c>
      <c r="F30" s="7">
        <v>2826.3</v>
      </c>
      <c r="G30" s="2">
        <v>2826.3</v>
      </c>
      <c r="H30" s="2">
        <v>2088.2</v>
      </c>
      <c r="I30" s="15" t="s">
        <v>53</v>
      </c>
      <c r="J30" s="13">
        <v>2398.75</v>
      </c>
      <c r="K30" s="16">
        <f>J30-L30-M30-N30</f>
        <v>2118.609</v>
      </c>
      <c r="L30" s="16">
        <v>76.271</v>
      </c>
      <c r="M30" s="16">
        <v>83.93</v>
      </c>
      <c r="N30" s="16">
        <v>119.94</v>
      </c>
      <c r="O30" s="16">
        <f>J30/F30</f>
        <v>0.8487244807699111</v>
      </c>
      <c r="P30" s="25">
        <f>(J30-N30)*0.9297</f>
        <v>2118.609657</v>
      </c>
      <c r="Q30" s="25">
        <f t="shared" si="5"/>
        <v>119.941</v>
      </c>
      <c r="R30" s="25">
        <f>L30+M30</f>
        <v>160.20100000000002</v>
      </c>
      <c r="S30" s="25">
        <f>R30-Q30</f>
        <v>40.26000000000002</v>
      </c>
      <c r="T30" s="25">
        <f>L30+S30</f>
        <v>116.53100000000002</v>
      </c>
      <c r="U30" s="25">
        <f t="shared" si="6"/>
        <v>40.26000000000002</v>
      </c>
    </row>
    <row r="31" spans="1:21" ht="33.75">
      <c r="A31" s="6">
        <f>A30+1</f>
        <v>14</v>
      </c>
      <c r="B31" s="2" t="s">
        <v>54</v>
      </c>
      <c r="C31" s="6">
        <v>1973</v>
      </c>
      <c r="D31" s="5"/>
      <c r="E31" s="2">
        <v>2</v>
      </c>
      <c r="F31" s="7">
        <v>525.23</v>
      </c>
      <c r="G31" s="2">
        <v>525.23</v>
      </c>
      <c r="H31" s="2">
        <v>525.23</v>
      </c>
      <c r="I31" s="15" t="s">
        <v>37</v>
      </c>
      <c r="J31" s="13">
        <v>2000</v>
      </c>
      <c r="K31" s="16">
        <f>J31-L31-M31-N31</f>
        <v>1766.426</v>
      </c>
      <c r="L31" s="16">
        <v>37.737</v>
      </c>
      <c r="M31" s="16">
        <v>95.834</v>
      </c>
      <c r="N31" s="16">
        <v>100.003</v>
      </c>
      <c r="O31" s="16">
        <f>J31/F31</f>
        <v>3.807855606115416</v>
      </c>
      <c r="P31" s="25">
        <f>(J31-N31)*0.9297</f>
        <v>1766.4272109</v>
      </c>
      <c r="Q31" s="25">
        <f t="shared" si="5"/>
        <v>100.004</v>
      </c>
      <c r="R31" s="25">
        <f>L31+M31</f>
        <v>133.571</v>
      </c>
      <c r="S31" s="25">
        <f>R31-Q31</f>
        <v>33.56699999999999</v>
      </c>
      <c r="T31" s="25">
        <f>L31+S31</f>
        <v>71.304</v>
      </c>
      <c r="U31" s="25">
        <f t="shared" si="6"/>
        <v>33.56699999999999</v>
      </c>
    </row>
    <row r="32" spans="1:21" ht="15.75" customHeight="1">
      <c r="A32" s="52" t="s">
        <v>48</v>
      </c>
      <c r="B32" s="53"/>
      <c r="C32" s="10"/>
      <c r="D32" s="11"/>
      <c r="E32" s="10"/>
      <c r="F32" s="12">
        <f>SUM(F28:F31)</f>
        <v>5249.83</v>
      </c>
      <c r="G32" s="12">
        <f>SUM(G28:G31)</f>
        <v>5249.83</v>
      </c>
      <c r="H32" s="12">
        <f>SUM(H28:H31)</f>
        <v>4166.83</v>
      </c>
      <c r="I32" s="10"/>
      <c r="J32" s="13">
        <f>K32+L32+M32+N32</f>
        <v>6999.999999999998</v>
      </c>
      <c r="K32" s="13">
        <f>SUM(K28:K31)</f>
        <v>6182.493999999999</v>
      </c>
      <c r="L32" s="13">
        <f>SUM(L28:L31)</f>
        <v>142.498</v>
      </c>
      <c r="M32" s="13">
        <f>SUM(M28:M31)</f>
        <v>325</v>
      </c>
      <c r="N32" s="13">
        <f>SUM(N28:N31)</f>
        <v>350.008</v>
      </c>
      <c r="O32" s="13">
        <f>J32/F32</f>
        <v>1.3333765093345877</v>
      </c>
      <c r="P32" s="25"/>
      <c r="Q32" s="25">
        <f t="shared" si="5"/>
        <v>350.00899999999996</v>
      </c>
      <c r="R32" s="25"/>
      <c r="S32" s="25"/>
      <c r="T32" s="25"/>
      <c r="U32" s="25">
        <f t="shared" si="6"/>
        <v>-350.00899999999996</v>
      </c>
    </row>
    <row r="33" spans="1:21" ht="96.75" customHeight="1">
      <c r="A33" s="43" t="s">
        <v>70</v>
      </c>
      <c r="B33" s="44"/>
      <c r="C33" s="44"/>
      <c r="D33" s="45"/>
      <c r="E33" s="46" t="s">
        <v>71</v>
      </c>
      <c r="F33" s="47"/>
      <c r="G33" s="48"/>
      <c r="H33" s="46" t="s">
        <v>20</v>
      </c>
      <c r="I33" s="48"/>
      <c r="J33" s="40" t="s">
        <v>81</v>
      </c>
      <c r="K33" s="41"/>
      <c r="L33" s="41"/>
      <c r="M33" s="41"/>
      <c r="N33" s="41"/>
      <c r="O33" s="42"/>
      <c r="P33" s="25"/>
      <c r="Q33" s="25">
        <f t="shared" si="5"/>
        <v>0.001</v>
      </c>
      <c r="R33" s="25"/>
      <c r="S33" s="25"/>
      <c r="T33" s="25"/>
      <c r="U33" s="25">
        <f t="shared" si="6"/>
        <v>-0.001</v>
      </c>
    </row>
    <row r="34" spans="1:21" ht="15" customHeight="1">
      <c r="A34" s="49" t="s">
        <v>22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P34" s="25"/>
      <c r="Q34" s="25">
        <f t="shared" si="5"/>
        <v>0.001</v>
      </c>
      <c r="R34" s="25"/>
      <c r="S34" s="25"/>
      <c r="T34" s="25"/>
      <c r="U34" s="25">
        <f t="shared" si="6"/>
        <v>-0.001</v>
      </c>
    </row>
    <row r="35" spans="1:21" ht="33.75">
      <c r="A35" s="18">
        <v>15</v>
      </c>
      <c r="B35" s="2" t="s">
        <v>55</v>
      </c>
      <c r="C35" s="4">
        <v>1978</v>
      </c>
      <c r="D35" s="5"/>
      <c r="E35" s="2">
        <v>2</v>
      </c>
      <c r="F35" s="8">
        <v>4504</v>
      </c>
      <c r="G35" s="2">
        <v>4504</v>
      </c>
      <c r="H35" s="2">
        <v>4301</v>
      </c>
      <c r="I35" s="15" t="s">
        <v>36</v>
      </c>
      <c r="J35" s="13">
        <v>3550</v>
      </c>
      <c r="K35" s="16">
        <f>J35-L35-M35-N35</f>
        <v>3135.41</v>
      </c>
      <c r="L35" s="16">
        <f>38.879+90.332</f>
        <v>129.21099999999998</v>
      </c>
      <c r="M35" s="16">
        <f>198.208-90.332</f>
        <v>107.876</v>
      </c>
      <c r="N35" s="16">
        <v>177.503</v>
      </c>
      <c r="O35" s="16">
        <f>J35/F35</f>
        <v>0.7881882770870338</v>
      </c>
      <c r="P35" s="25">
        <f>(J35-N35)*0.9297</f>
        <v>3135.4104608999996</v>
      </c>
      <c r="Q35" s="25">
        <f t="shared" si="5"/>
        <v>177.504</v>
      </c>
      <c r="R35" s="25">
        <f>L35+M35</f>
        <v>237.087</v>
      </c>
      <c r="S35" s="25">
        <f>R35-Q35</f>
        <v>59.583</v>
      </c>
      <c r="T35" s="25">
        <f>L35+S35</f>
        <v>188.79399999999998</v>
      </c>
      <c r="U35" s="25">
        <f t="shared" si="6"/>
        <v>59.583</v>
      </c>
    </row>
    <row r="36" spans="1:21" ht="33.75">
      <c r="A36" s="6">
        <v>16</v>
      </c>
      <c r="B36" s="2" t="s">
        <v>56</v>
      </c>
      <c r="C36" s="6">
        <v>1990</v>
      </c>
      <c r="D36" s="5"/>
      <c r="E36" s="2">
        <v>2</v>
      </c>
      <c r="F36" s="7">
        <v>1407.6</v>
      </c>
      <c r="G36" s="2">
        <v>1407.6</v>
      </c>
      <c r="H36" s="2">
        <v>1357.2</v>
      </c>
      <c r="I36" s="15" t="s">
        <v>36</v>
      </c>
      <c r="J36" s="13">
        <v>1650</v>
      </c>
      <c r="K36" s="16">
        <f>J36-L36-M36-N36</f>
        <v>1457.3020000000001</v>
      </c>
      <c r="L36" s="16">
        <v>18.072</v>
      </c>
      <c r="M36" s="16">
        <v>92.124</v>
      </c>
      <c r="N36" s="16">
        <v>82.502</v>
      </c>
      <c r="O36" s="16">
        <f>J36/F36</f>
        <v>1.1722080136402389</v>
      </c>
      <c r="P36" s="25">
        <f>(J36-N36)*0.9297</f>
        <v>1457.3028906</v>
      </c>
      <c r="Q36" s="25">
        <f t="shared" si="5"/>
        <v>82.503</v>
      </c>
      <c r="R36" s="25">
        <f>L36+M36</f>
        <v>110.196</v>
      </c>
      <c r="S36" s="25">
        <f>R36-Q36</f>
        <v>27.692999999999998</v>
      </c>
      <c r="T36" s="25">
        <f>L36+S36</f>
        <v>45.765</v>
      </c>
      <c r="U36" s="25">
        <f t="shared" si="6"/>
        <v>27.692999999999998</v>
      </c>
    </row>
    <row r="37" spans="1:21" ht="15.75" customHeight="1">
      <c r="A37" s="52" t="s">
        <v>48</v>
      </c>
      <c r="B37" s="53"/>
      <c r="C37" s="10"/>
      <c r="D37" s="11"/>
      <c r="E37" s="10"/>
      <c r="F37" s="12">
        <f>SUM(F35:F36)</f>
        <v>5911.6</v>
      </c>
      <c r="G37" s="12">
        <f>SUM(G35:G36)</f>
        <v>5911.6</v>
      </c>
      <c r="H37" s="12">
        <f>SUM(H35:H36)</f>
        <v>5658.2</v>
      </c>
      <c r="I37" s="10"/>
      <c r="J37" s="13">
        <f>K37+L37+M37+N37</f>
        <v>5200</v>
      </c>
      <c r="K37" s="13">
        <f>SUM(K35:K36)</f>
        <v>4592.7119999999995</v>
      </c>
      <c r="L37" s="13">
        <f>SUM(L35:L36)</f>
        <v>147.283</v>
      </c>
      <c r="M37" s="13">
        <f>SUM(M35:M36)</f>
        <v>200</v>
      </c>
      <c r="N37" s="13">
        <f>SUM(N35:N36)</f>
        <v>260.005</v>
      </c>
      <c r="O37" s="13">
        <f>J37/F37</f>
        <v>0.8796264970566343</v>
      </c>
      <c r="P37" s="25"/>
      <c r="Q37" s="25">
        <f t="shared" si="5"/>
        <v>260.006</v>
      </c>
      <c r="R37" s="25"/>
      <c r="S37" s="25"/>
      <c r="T37" s="25"/>
      <c r="U37" s="25">
        <f t="shared" si="6"/>
        <v>-260.006</v>
      </c>
    </row>
    <row r="38" spans="1:21" ht="96.75" customHeight="1">
      <c r="A38" s="43" t="s">
        <v>32</v>
      </c>
      <c r="B38" s="44"/>
      <c r="C38" s="44"/>
      <c r="D38" s="45"/>
      <c r="E38" s="46" t="s">
        <v>72</v>
      </c>
      <c r="F38" s="47"/>
      <c r="G38" s="48"/>
      <c r="H38" s="46" t="s">
        <v>20</v>
      </c>
      <c r="I38" s="48"/>
      <c r="J38" s="40" t="s">
        <v>82</v>
      </c>
      <c r="K38" s="41"/>
      <c r="L38" s="41"/>
      <c r="M38" s="41"/>
      <c r="N38" s="41"/>
      <c r="O38" s="42"/>
      <c r="P38" s="25"/>
      <c r="Q38" s="25">
        <f t="shared" si="5"/>
        <v>0.001</v>
      </c>
      <c r="R38" s="25"/>
      <c r="S38" s="25"/>
      <c r="T38" s="25"/>
      <c r="U38" s="25">
        <f t="shared" si="6"/>
        <v>-0.001</v>
      </c>
    </row>
    <row r="39" spans="1:21" ht="12.75" customHeight="1">
      <c r="A39" s="37" t="s">
        <v>0</v>
      </c>
      <c r="B39" s="54" t="s">
        <v>1</v>
      </c>
      <c r="C39" s="37" t="s">
        <v>2</v>
      </c>
      <c r="D39" s="37"/>
      <c r="E39" s="38" t="s">
        <v>3</v>
      </c>
      <c r="F39" s="37" t="s">
        <v>4</v>
      </c>
      <c r="G39" s="37"/>
      <c r="H39" s="37"/>
      <c r="I39" s="37" t="s">
        <v>5</v>
      </c>
      <c r="J39" s="37" t="s">
        <v>6</v>
      </c>
      <c r="K39" s="37"/>
      <c r="L39" s="37"/>
      <c r="M39" s="37"/>
      <c r="N39" s="37"/>
      <c r="O39" s="37" t="s">
        <v>7</v>
      </c>
      <c r="P39" s="25"/>
      <c r="Q39" s="25">
        <f t="shared" si="5"/>
        <v>0.001</v>
      </c>
      <c r="R39" s="25"/>
      <c r="S39" s="25"/>
      <c r="T39" s="25"/>
      <c r="U39" s="25">
        <f t="shared" si="6"/>
        <v>-0.001</v>
      </c>
    </row>
    <row r="40" spans="1:21" ht="27" customHeight="1">
      <c r="A40" s="37"/>
      <c r="B40" s="54"/>
      <c r="C40" s="38" t="s">
        <v>8</v>
      </c>
      <c r="D40" s="38" t="s">
        <v>9</v>
      </c>
      <c r="E40" s="38"/>
      <c r="F40" s="38" t="s">
        <v>10</v>
      </c>
      <c r="G40" s="37" t="s">
        <v>11</v>
      </c>
      <c r="H40" s="37"/>
      <c r="I40" s="37"/>
      <c r="J40" s="37" t="s">
        <v>12</v>
      </c>
      <c r="K40" s="39" t="s">
        <v>13</v>
      </c>
      <c r="L40" s="39"/>
      <c r="M40" s="39"/>
      <c r="N40" s="35" t="s">
        <v>14</v>
      </c>
      <c r="O40" s="37"/>
      <c r="P40" s="25"/>
      <c r="Q40" s="25" t="e">
        <f t="shared" si="5"/>
        <v>#VALUE!</v>
      </c>
      <c r="R40" s="25"/>
      <c r="S40" s="25"/>
      <c r="T40" s="25"/>
      <c r="U40" s="25" t="e">
        <f t="shared" si="6"/>
        <v>#VALUE!</v>
      </c>
    </row>
    <row r="41" spans="1:21" ht="102" customHeight="1">
      <c r="A41" s="37"/>
      <c r="B41" s="54"/>
      <c r="C41" s="38"/>
      <c r="D41" s="38"/>
      <c r="E41" s="38"/>
      <c r="F41" s="38"/>
      <c r="G41" s="14" t="s">
        <v>15</v>
      </c>
      <c r="H41" s="14" t="s">
        <v>16</v>
      </c>
      <c r="I41" s="37"/>
      <c r="J41" s="37"/>
      <c r="K41" s="26" t="s">
        <v>17</v>
      </c>
      <c r="L41" s="26" t="s">
        <v>18</v>
      </c>
      <c r="M41" s="26" t="s">
        <v>19</v>
      </c>
      <c r="N41" s="35"/>
      <c r="O41" s="37"/>
      <c r="P41" s="25"/>
      <c r="Q41" s="25">
        <f t="shared" si="5"/>
        <v>0.001</v>
      </c>
      <c r="R41" s="25"/>
      <c r="S41" s="25"/>
      <c r="T41" s="25"/>
      <c r="U41" s="25">
        <f t="shared" si="6"/>
        <v>-0.001</v>
      </c>
    </row>
    <row r="42" spans="1:21" ht="11.25" customHeight="1">
      <c r="A42" s="2">
        <v>1</v>
      </c>
      <c r="B42" s="2">
        <v>2</v>
      </c>
      <c r="C42" s="2">
        <v>3</v>
      </c>
      <c r="D42" s="2">
        <v>4</v>
      </c>
      <c r="E42" s="2">
        <v>5</v>
      </c>
      <c r="F42" s="2">
        <v>6</v>
      </c>
      <c r="G42" s="2">
        <v>7</v>
      </c>
      <c r="H42" s="2">
        <v>8</v>
      </c>
      <c r="I42" s="2">
        <v>9</v>
      </c>
      <c r="J42" s="2">
        <v>10</v>
      </c>
      <c r="K42" s="31">
        <v>11</v>
      </c>
      <c r="L42" s="31">
        <v>12</v>
      </c>
      <c r="M42" s="31">
        <v>13</v>
      </c>
      <c r="N42" s="31">
        <v>14</v>
      </c>
      <c r="O42" s="2">
        <v>15</v>
      </c>
      <c r="P42" s="25"/>
      <c r="Q42" s="25">
        <f t="shared" si="5"/>
        <v>14.001</v>
      </c>
      <c r="R42" s="25"/>
      <c r="S42" s="25"/>
      <c r="T42" s="25"/>
      <c r="U42" s="25">
        <f t="shared" si="6"/>
        <v>-14.001</v>
      </c>
    </row>
    <row r="43" spans="1:21" ht="15" customHeight="1">
      <c r="A43" s="49" t="s">
        <v>23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  <c r="P43" s="25"/>
      <c r="Q43" s="25">
        <f t="shared" si="5"/>
        <v>0.001</v>
      </c>
      <c r="R43" s="25"/>
      <c r="S43" s="25"/>
      <c r="T43" s="25"/>
      <c r="U43" s="25">
        <f t="shared" si="6"/>
        <v>-0.001</v>
      </c>
    </row>
    <row r="44" spans="1:21" ht="12.75">
      <c r="A44" s="6">
        <f>A36+1</f>
        <v>17</v>
      </c>
      <c r="B44" s="2" t="s">
        <v>57</v>
      </c>
      <c r="C44" s="4">
        <v>1984</v>
      </c>
      <c r="D44" s="5"/>
      <c r="E44" s="2">
        <v>1</v>
      </c>
      <c r="F44" s="5">
        <v>1266.7</v>
      </c>
      <c r="G44" s="2">
        <v>1266.7</v>
      </c>
      <c r="H44" s="2">
        <v>1266.7</v>
      </c>
      <c r="I44" s="15" t="s">
        <v>73</v>
      </c>
      <c r="J44" s="13">
        <v>900</v>
      </c>
      <c r="K44" s="16">
        <f>J44-L44-M44-N44</f>
        <v>794.892</v>
      </c>
      <c r="L44" s="16">
        <f>9.857+25.25</f>
        <v>35.107</v>
      </c>
      <c r="M44" s="16">
        <f>50.25-25.25</f>
        <v>25</v>
      </c>
      <c r="N44" s="16">
        <v>45.001</v>
      </c>
      <c r="O44" s="16">
        <f>J44/F44</f>
        <v>0.7105076182205731</v>
      </c>
      <c r="P44" s="25">
        <f>(J44-N44)*0.9297</f>
        <v>794.8925703</v>
      </c>
      <c r="Q44" s="25">
        <f t="shared" si="5"/>
        <v>45.001999999999995</v>
      </c>
      <c r="R44" s="25">
        <f>L44+M44</f>
        <v>60.107</v>
      </c>
      <c r="S44" s="25">
        <f>R44-Q44</f>
        <v>15.105000000000004</v>
      </c>
      <c r="T44" s="25">
        <f>L44+S44</f>
        <v>50.212</v>
      </c>
      <c r="U44" s="25">
        <f t="shared" si="6"/>
        <v>15.105000000000004</v>
      </c>
    </row>
    <row r="45" spans="1:21" ht="15.75" customHeight="1">
      <c r="A45" s="52" t="s">
        <v>48</v>
      </c>
      <c r="B45" s="53"/>
      <c r="C45" s="10"/>
      <c r="D45" s="11"/>
      <c r="E45" s="10"/>
      <c r="F45" s="11">
        <f>F44</f>
        <v>1266.7</v>
      </c>
      <c r="G45" s="11">
        <f>G44</f>
        <v>1266.7</v>
      </c>
      <c r="H45" s="11">
        <f>H44</f>
        <v>1266.7</v>
      </c>
      <c r="I45" s="10"/>
      <c r="J45" s="13">
        <f>K45+L45+M45+N45</f>
        <v>900</v>
      </c>
      <c r="K45" s="13">
        <f>K44</f>
        <v>794.892</v>
      </c>
      <c r="L45" s="13">
        <f>L44</f>
        <v>35.107</v>
      </c>
      <c r="M45" s="13">
        <f>M44</f>
        <v>25</v>
      </c>
      <c r="N45" s="13">
        <f>N44</f>
        <v>45.001</v>
      </c>
      <c r="O45" s="13">
        <f>J45/F45</f>
        <v>0.7105076182205731</v>
      </c>
      <c r="P45" s="25"/>
      <c r="Q45" s="25">
        <f t="shared" si="5"/>
        <v>45.001999999999995</v>
      </c>
      <c r="R45" s="25"/>
      <c r="S45" s="25"/>
      <c r="T45" s="25"/>
      <c r="U45" s="25">
        <f t="shared" si="6"/>
        <v>-45.001999999999995</v>
      </c>
    </row>
    <row r="46" spans="1:21" ht="96.75" customHeight="1">
      <c r="A46" s="43" t="s">
        <v>27</v>
      </c>
      <c r="B46" s="44"/>
      <c r="C46" s="44"/>
      <c r="D46" s="45"/>
      <c r="E46" s="46" t="s">
        <v>66</v>
      </c>
      <c r="F46" s="47"/>
      <c r="G46" s="48"/>
      <c r="H46" s="46" t="s">
        <v>20</v>
      </c>
      <c r="I46" s="48"/>
      <c r="J46" s="40" t="s">
        <v>83</v>
      </c>
      <c r="K46" s="41"/>
      <c r="L46" s="41"/>
      <c r="M46" s="41"/>
      <c r="N46" s="41"/>
      <c r="O46" s="42"/>
      <c r="P46" s="25"/>
      <c r="Q46" s="25">
        <f t="shared" si="5"/>
        <v>0.001</v>
      </c>
      <c r="R46" s="25"/>
      <c r="S46" s="25"/>
      <c r="T46" s="25"/>
      <c r="U46" s="25">
        <f t="shared" si="6"/>
        <v>-0.001</v>
      </c>
    </row>
    <row r="47" spans="1:21" ht="15" customHeight="1">
      <c r="A47" s="49" t="s">
        <v>24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P47" s="25"/>
      <c r="Q47" s="25">
        <f t="shared" si="5"/>
        <v>0.001</v>
      </c>
      <c r="R47" s="25"/>
      <c r="S47" s="25"/>
      <c r="T47" s="25"/>
      <c r="U47" s="25">
        <f t="shared" si="6"/>
        <v>-0.001</v>
      </c>
    </row>
    <row r="48" spans="1:21" ht="22.5">
      <c r="A48" s="6">
        <f>A44+1</f>
        <v>18</v>
      </c>
      <c r="B48" s="2" t="s">
        <v>25</v>
      </c>
      <c r="C48" s="4">
        <v>1976</v>
      </c>
      <c r="D48" s="5"/>
      <c r="E48" s="2">
        <v>2</v>
      </c>
      <c r="F48" s="5">
        <v>873.4</v>
      </c>
      <c r="G48" s="2">
        <v>873.4</v>
      </c>
      <c r="H48" s="2">
        <v>873.4</v>
      </c>
      <c r="I48" s="15" t="s">
        <v>74</v>
      </c>
      <c r="J48" s="13">
        <v>800</v>
      </c>
      <c r="K48" s="16">
        <f>J48-L48-M48-N48</f>
        <v>706.57</v>
      </c>
      <c r="L48" s="16">
        <f>8.762+19.667</f>
        <v>28.429000000000002</v>
      </c>
      <c r="M48" s="16">
        <f>44.667-19.667</f>
        <v>25</v>
      </c>
      <c r="N48" s="16">
        <v>40.001</v>
      </c>
      <c r="O48" s="16">
        <f>J48/F48</f>
        <v>0.9159606136936111</v>
      </c>
      <c r="P48" s="25">
        <f>(J48-N48)*0.9297</f>
        <v>706.5710703</v>
      </c>
      <c r="Q48" s="25">
        <f t="shared" si="5"/>
        <v>40.001999999999995</v>
      </c>
      <c r="R48" s="25">
        <f>L48+M48</f>
        <v>53.429</v>
      </c>
      <c r="S48" s="25">
        <f>R48-Q48</f>
        <v>13.427000000000007</v>
      </c>
      <c r="T48" s="25">
        <f>L48+S48</f>
        <v>41.85600000000001</v>
      </c>
      <c r="U48" s="25">
        <f t="shared" si="6"/>
        <v>13.427000000000007</v>
      </c>
    </row>
    <row r="49" spans="1:21" ht="17.25" customHeight="1">
      <c r="A49" s="52" t="s">
        <v>48</v>
      </c>
      <c r="B49" s="53"/>
      <c r="C49" s="10"/>
      <c r="D49" s="11"/>
      <c r="E49" s="10"/>
      <c r="F49" s="12">
        <f>SUM(F48:F48)</f>
        <v>873.4</v>
      </c>
      <c r="G49" s="12">
        <f>SUM(G48:G48)</f>
        <v>873.4</v>
      </c>
      <c r="H49" s="12">
        <f>SUM(H48:H48)</f>
        <v>873.4</v>
      </c>
      <c r="I49" s="10"/>
      <c r="J49" s="13">
        <f>K49+L49+M49+N49</f>
        <v>800</v>
      </c>
      <c r="K49" s="13">
        <f>SUM(K48:K48)</f>
        <v>706.57</v>
      </c>
      <c r="L49" s="13">
        <f>SUM(L48:L48)</f>
        <v>28.429000000000002</v>
      </c>
      <c r="M49" s="13">
        <f>SUM(M48:M48)</f>
        <v>25</v>
      </c>
      <c r="N49" s="13">
        <f>SUM(N48:N48)</f>
        <v>40.001</v>
      </c>
      <c r="O49" s="13">
        <f>J49/F49</f>
        <v>0.9159606136936111</v>
      </c>
      <c r="P49" s="25"/>
      <c r="Q49" s="25">
        <f t="shared" si="5"/>
        <v>40.001999999999995</v>
      </c>
      <c r="R49" s="25"/>
      <c r="S49" s="25"/>
      <c r="T49" s="25"/>
      <c r="U49" s="25">
        <f t="shared" si="6"/>
        <v>-40.001999999999995</v>
      </c>
    </row>
    <row r="50" spans="1:21" ht="96.75" customHeight="1">
      <c r="A50" s="43" t="s">
        <v>58</v>
      </c>
      <c r="B50" s="44"/>
      <c r="C50" s="44"/>
      <c r="D50" s="45"/>
      <c r="E50" s="46" t="s">
        <v>65</v>
      </c>
      <c r="F50" s="47"/>
      <c r="G50" s="48"/>
      <c r="H50" s="46" t="s">
        <v>29</v>
      </c>
      <c r="I50" s="48"/>
      <c r="J50" s="40" t="s">
        <v>84</v>
      </c>
      <c r="K50" s="41"/>
      <c r="L50" s="41"/>
      <c r="M50" s="41"/>
      <c r="N50" s="41"/>
      <c r="O50" s="42"/>
      <c r="P50" s="25"/>
      <c r="Q50" s="25">
        <f t="shared" si="5"/>
        <v>0.001</v>
      </c>
      <c r="R50" s="25"/>
      <c r="S50" s="25"/>
      <c r="T50" s="25"/>
      <c r="U50" s="25">
        <f t="shared" si="6"/>
        <v>-0.001</v>
      </c>
    </row>
    <row r="51" spans="1:21" ht="12.75" customHeight="1">
      <c r="A51" s="37" t="s">
        <v>0</v>
      </c>
      <c r="B51" s="54" t="s">
        <v>1</v>
      </c>
      <c r="C51" s="37" t="s">
        <v>2</v>
      </c>
      <c r="D51" s="37"/>
      <c r="E51" s="38" t="s">
        <v>3</v>
      </c>
      <c r="F51" s="37" t="s">
        <v>4</v>
      </c>
      <c r="G51" s="37"/>
      <c r="H51" s="37"/>
      <c r="I51" s="37" t="s">
        <v>5</v>
      </c>
      <c r="J51" s="37" t="s">
        <v>6</v>
      </c>
      <c r="K51" s="37"/>
      <c r="L51" s="37"/>
      <c r="M51" s="37"/>
      <c r="N51" s="37"/>
      <c r="O51" s="37" t="s">
        <v>7</v>
      </c>
      <c r="P51" s="25"/>
      <c r="Q51" s="25">
        <f t="shared" si="5"/>
        <v>0.001</v>
      </c>
      <c r="R51" s="25"/>
      <c r="S51" s="25"/>
      <c r="T51" s="25"/>
      <c r="U51" s="25">
        <f t="shared" si="6"/>
        <v>-0.001</v>
      </c>
    </row>
    <row r="52" spans="1:21" ht="27" customHeight="1">
      <c r="A52" s="37"/>
      <c r="B52" s="54"/>
      <c r="C52" s="38" t="s">
        <v>8</v>
      </c>
      <c r="D52" s="38" t="s">
        <v>9</v>
      </c>
      <c r="E52" s="38"/>
      <c r="F52" s="38" t="s">
        <v>10</v>
      </c>
      <c r="G52" s="37" t="s">
        <v>11</v>
      </c>
      <c r="H52" s="37"/>
      <c r="I52" s="37"/>
      <c r="J52" s="37" t="s">
        <v>12</v>
      </c>
      <c r="K52" s="39" t="s">
        <v>13</v>
      </c>
      <c r="L52" s="39"/>
      <c r="M52" s="39"/>
      <c r="N52" s="35" t="s">
        <v>14</v>
      </c>
      <c r="O52" s="37"/>
      <c r="P52" s="25"/>
      <c r="Q52" s="25" t="e">
        <f t="shared" si="5"/>
        <v>#VALUE!</v>
      </c>
      <c r="R52" s="25"/>
      <c r="S52" s="25"/>
      <c r="T52" s="25"/>
      <c r="U52" s="25" t="e">
        <f t="shared" si="6"/>
        <v>#VALUE!</v>
      </c>
    </row>
    <row r="53" spans="1:21" ht="102" customHeight="1">
      <c r="A53" s="37"/>
      <c r="B53" s="54"/>
      <c r="C53" s="38"/>
      <c r="D53" s="38"/>
      <c r="E53" s="38"/>
      <c r="F53" s="38"/>
      <c r="G53" s="14" t="s">
        <v>15</v>
      </c>
      <c r="H53" s="14" t="s">
        <v>16</v>
      </c>
      <c r="I53" s="37"/>
      <c r="J53" s="37"/>
      <c r="K53" s="26" t="s">
        <v>17</v>
      </c>
      <c r="L53" s="26" t="s">
        <v>18</v>
      </c>
      <c r="M53" s="26" t="s">
        <v>19</v>
      </c>
      <c r="N53" s="35"/>
      <c r="O53" s="37"/>
      <c r="P53" s="25"/>
      <c r="Q53" s="25">
        <f t="shared" si="5"/>
        <v>0.001</v>
      </c>
      <c r="R53" s="25"/>
      <c r="S53" s="25"/>
      <c r="T53" s="25"/>
      <c r="U53" s="25">
        <f t="shared" si="6"/>
        <v>-0.001</v>
      </c>
    </row>
    <row r="54" spans="1:21" ht="11.25" customHeight="1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  <c r="G54" s="2">
        <v>7</v>
      </c>
      <c r="H54" s="2">
        <v>8</v>
      </c>
      <c r="I54" s="2">
        <v>9</v>
      </c>
      <c r="J54" s="2">
        <v>10</v>
      </c>
      <c r="K54" s="31">
        <v>11</v>
      </c>
      <c r="L54" s="31">
        <v>12</v>
      </c>
      <c r="M54" s="31">
        <v>13</v>
      </c>
      <c r="N54" s="31">
        <v>14</v>
      </c>
      <c r="O54" s="2">
        <v>15</v>
      </c>
      <c r="P54" s="25"/>
      <c r="Q54" s="25">
        <f t="shared" si="5"/>
        <v>14.001</v>
      </c>
      <c r="R54" s="25"/>
      <c r="S54" s="25"/>
      <c r="T54" s="25"/>
      <c r="U54" s="25">
        <f t="shared" si="6"/>
        <v>-14.001</v>
      </c>
    </row>
    <row r="55" spans="1:21" ht="15" customHeight="1">
      <c r="A55" s="49" t="s">
        <v>31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  <c r="P55" s="25"/>
      <c r="Q55" s="25">
        <f t="shared" si="5"/>
        <v>0.001</v>
      </c>
      <c r="R55" s="25"/>
      <c r="S55" s="25"/>
      <c r="T55" s="25"/>
      <c r="U55" s="25">
        <f t="shared" si="6"/>
        <v>-0.001</v>
      </c>
    </row>
    <row r="56" spans="1:21" ht="12.75">
      <c r="A56" s="6">
        <f>A48+1</f>
        <v>19</v>
      </c>
      <c r="B56" s="2" t="s">
        <v>59</v>
      </c>
      <c r="C56" s="4">
        <v>1986</v>
      </c>
      <c r="D56" s="5"/>
      <c r="E56" s="2"/>
      <c r="F56" s="5">
        <v>975.6</v>
      </c>
      <c r="G56" s="5">
        <v>975.6</v>
      </c>
      <c r="H56" s="5">
        <v>975.6</v>
      </c>
      <c r="I56" s="15" t="s">
        <v>35</v>
      </c>
      <c r="J56" s="16">
        <v>1300</v>
      </c>
      <c r="K56" s="16">
        <f>J56-L56-M56-N56</f>
        <v>1148.1770000000001</v>
      </c>
      <c r="L56" s="16">
        <f>14.238+72.583</f>
        <v>86.821</v>
      </c>
      <c r="M56" s="16">
        <v>0</v>
      </c>
      <c r="N56" s="16">
        <v>65.002</v>
      </c>
      <c r="O56" s="16">
        <f>J56/F56</f>
        <v>1.3325133251332513</v>
      </c>
      <c r="P56" s="25">
        <f>(J56-N56)*0.9297</f>
        <v>1148.1776406</v>
      </c>
      <c r="Q56" s="25">
        <f t="shared" si="5"/>
        <v>65.003</v>
      </c>
      <c r="R56" s="25">
        <f>L56+M56</f>
        <v>86.821</v>
      </c>
      <c r="S56" s="25">
        <f>R56-Q56</f>
        <v>21.817999999999998</v>
      </c>
      <c r="T56" s="25">
        <f>L56+S56</f>
        <v>108.639</v>
      </c>
      <c r="U56" s="25">
        <f t="shared" si="6"/>
        <v>21.817999999999998</v>
      </c>
    </row>
    <row r="57" spans="1:21" ht="15.75" customHeight="1">
      <c r="A57" s="52" t="s">
        <v>48</v>
      </c>
      <c r="B57" s="53"/>
      <c r="C57" s="10"/>
      <c r="D57" s="11"/>
      <c r="E57" s="10"/>
      <c r="F57" s="11">
        <f>F56</f>
        <v>975.6</v>
      </c>
      <c r="G57" s="11">
        <f>G56</f>
        <v>975.6</v>
      </c>
      <c r="H57" s="11">
        <f>H56</f>
        <v>975.6</v>
      </c>
      <c r="I57" s="10"/>
      <c r="J57" s="13">
        <f>K57+L57+M57+N57</f>
        <v>1300</v>
      </c>
      <c r="K57" s="13">
        <f>K56</f>
        <v>1148.1770000000001</v>
      </c>
      <c r="L57" s="13">
        <f>L56</f>
        <v>86.821</v>
      </c>
      <c r="M57" s="13">
        <f>M56</f>
        <v>0</v>
      </c>
      <c r="N57" s="13">
        <f>N56</f>
        <v>65.002</v>
      </c>
      <c r="O57" s="13">
        <f>J57/F57</f>
        <v>1.3325133251332513</v>
      </c>
      <c r="P57" s="25"/>
      <c r="Q57" s="25">
        <f t="shared" si="5"/>
        <v>65.003</v>
      </c>
      <c r="R57" s="25"/>
      <c r="S57" s="25"/>
      <c r="T57" s="25"/>
      <c r="U57" s="25">
        <f t="shared" si="6"/>
        <v>-65.003</v>
      </c>
    </row>
    <row r="58" spans="1:21" ht="96.75" customHeight="1">
      <c r="A58" s="43" t="s">
        <v>27</v>
      </c>
      <c r="B58" s="44"/>
      <c r="C58" s="44"/>
      <c r="D58" s="45"/>
      <c r="E58" s="46" t="s">
        <v>78</v>
      </c>
      <c r="F58" s="47"/>
      <c r="G58" s="48"/>
      <c r="H58" s="46" t="s">
        <v>20</v>
      </c>
      <c r="I58" s="48"/>
      <c r="J58" s="40" t="s">
        <v>85</v>
      </c>
      <c r="K58" s="41"/>
      <c r="L58" s="41"/>
      <c r="M58" s="41"/>
      <c r="N58" s="41"/>
      <c r="O58" s="42"/>
      <c r="P58" s="25"/>
      <c r="Q58" s="25">
        <f t="shared" si="5"/>
        <v>0.001</v>
      </c>
      <c r="R58" s="25"/>
      <c r="S58" s="25"/>
      <c r="T58" s="25"/>
      <c r="U58" s="25">
        <f t="shared" si="6"/>
        <v>-0.001</v>
      </c>
    </row>
    <row r="59" spans="1:21" ht="15" customHeight="1">
      <c r="A59" s="49" t="s">
        <v>30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25"/>
      <c r="Q59" s="25">
        <f t="shared" si="5"/>
        <v>0.001</v>
      </c>
      <c r="R59" s="25"/>
      <c r="S59" s="25"/>
      <c r="T59" s="25"/>
      <c r="U59" s="25">
        <f t="shared" si="6"/>
        <v>-0.001</v>
      </c>
    </row>
    <row r="60" spans="1:21" ht="16.5" customHeight="1">
      <c r="A60" s="6">
        <f>A56+1</f>
        <v>20</v>
      </c>
      <c r="B60" s="2" t="s">
        <v>60</v>
      </c>
      <c r="C60" s="4">
        <v>1967</v>
      </c>
      <c r="D60" s="5"/>
      <c r="E60" s="2">
        <v>4</v>
      </c>
      <c r="F60" s="5">
        <v>144</v>
      </c>
      <c r="G60" s="5">
        <v>144</v>
      </c>
      <c r="H60" s="5">
        <v>144</v>
      </c>
      <c r="I60" s="15" t="s">
        <v>35</v>
      </c>
      <c r="J60" s="16">
        <v>256.353</v>
      </c>
      <c r="K60" s="16">
        <f>J60-L60-M60-N60</f>
        <v>226.413</v>
      </c>
      <c r="L60" s="16">
        <f>2.808+14.313</f>
        <v>17.121000000000002</v>
      </c>
      <c r="M60" s="16">
        <v>0</v>
      </c>
      <c r="N60" s="16">
        <v>12.819</v>
      </c>
      <c r="O60" s="16">
        <f>J60/F60</f>
        <v>1.7802291666666668</v>
      </c>
      <c r="P60" s="25">
        <f>(J60-N60)*0.9297</f>
        <v>226.4135598</v>
      </c>
      <c r="Q60" s="25">
        <f t="shared" si="5"/>
        <v>12.82</v>
      </c>
      <c r="R60" s="25">
        <f>L60+M60</f>
        <v>17.121000000000002</v>
      </c>
      <c r="S60" s="25">
        <f>R60-Q60</f>
        <v>4.301000000000002</v>
      </c>
      <c r="T60" s="25">
        <f>L60+S60</f>
        <v>21.422000000000004</v>
      </c>
      <c r="U60" s="25">
        <f t="shared" si="6"/>
        <v>4.301000000000002</v>
      </c>
    </row>
    <row r="61" spans="1:21" ht="16.5" customHeight="1">
      <c r="A61" s="6">
        <f>A60+1</f>
        <v>21</v>
      </c>
      <c r="B61" s="2" t="s">
        <v>61</v>
      </c>
      <c r="C61" s="4">
        <v>1977</v>
      </c>
      <c r="D61" s="5"/>
      <c r="E61" s="2">
        <v>4</v>
      </c>
      <c r="F61" s="5">
        <v>126</v>
      </c>
      <c r="G61" s="5">
        <v>126</v>
      </c>
      <c r="H61" s="5">
        <v>126</v>
      </c>
      <c r="I61" s="15" t="s">
        <v>35</v>
      </c>
      <c r="J61" s="16">
        <v>215.723</v>
      </c>
      <c r="K61" s="16">
        <f>J61-L61-M61-N61</f>
        <v>190.52800000000002</v>
      </c>
      <c r="L61" s="16">
        <f>2.363+12.045</f>
        <v>14.408</v>
      </c>
      <c r="M61" s="16">
        <v>0</v>
      </c>
      <c r="N61" s="16">
        <v>10.787</v>
      </c>
      <c r="O61" s="16">
        <f>J61/F61</f>
        <v>1.7120873015873017</v>
      </c>
      <c r="P61" s="25">
        <f>(J61-N61)*0.9297</f>
        <v>190.5289992</v>
      </c>
      <c r="Q61" s="25">
        <f t="shared" si="5"/>
        <v>10.788</v>
      </c>
      <c r="R61" s="25">
        <f>L61+M61</f>
        <v>14.408</v>
      </c>
      <c r="S61" s="25">
        <f>R61-Q61</f>
        <v>3.619999999999999</v>
      </c>
      <c r="T61" s="25">
        <f>L61+S61</f>
        <v>18.028</v>
      </c>
      <c r="U61" s="25">
        <f t="shared" si="6"/>
        <v>3.619999999999999</v>
      </c>
    </row>
    <row r="62" spans="1:21" ht="16.5" customHeight="1">
      <c r="A62" s="6">
        <f>A61+1</f>
        <v>22</v>
      </c>
      <c r="B62" s="2" t="s">
        <v>62</v>
      </c>
      <c r="C62" s="4">
        <v>1969</v>
      </c>
      <c r="D62" s="5"/>
      <c r="E62" s="2">
        <v>4</v>
      </c>
      <c r="F62" s="5">
        <v>117</v>
      </c>
      <c r="G62" s="5">
        <v>117</v>
      </c>
      <c r="H62" s="5">
        <v>117</v>
      </c>
      <c r="I62" s="15" t="s">
        <v>35</v>
      </c>
      <c r="J62" s="16">
        <v>194.587</v>
      </c>
      <c r="K62" s="16">
        <f>J62-L62-M62-N62</f>
        <v>171.861</v>
      </c>
      <c r="L62" s="16">
        <f>2.132+10.864</f>
        <v>12.996</v>
      </c>
      <c r="M62" s="16">
        <v>0</v>
      </c>
      <c r="N62" s="16">
        <v>9.73</v>
      </c>
      <c r="O62" s="16">
        <f>J62/F62</f>
        <v>1.663136752136752</v>
      </c>
      <c r="P62" s="25">
        <f>(J62-N62)*0.9297</f>
        <v>171.8615529</v>
      </c>
      <c r="Q62" s="25">
        <f t="shared" si="5"/>
        <v>9.731</v>
      </c>
      <c r="R62" s="25">
        <f>L62+M62</f>
        <v>12.996</v>
      </c>
      <c r="S62" s="25">
        <f>R62-Q62</f>
        <v>3.2650000000000006</v>
      </c>
      <c r="T62" s="25">
        <f>L62+S62</f>
        <v>16.261000000000003</v>
      </c>
      <c r="U62" s="25">
        <f t="shared" si="6"/>
        <v>3.2650000000000006</v>
      </c>
    </row>
    <row r="63" spans="1:21" ht="16.5" customHeight="1">
      <c r="A63" s="6">
        <f>A62+1</f>
        <v>23</v>
      </c>
      <c r="B63" s="2" t="s">
        <v>63</v>
      </c>
      <c r="C63" s="4">
        <v>1972</v>
      </c>
      <c r="D63" s="5"/>
      <c r="E63" s="2">
        <v>4</v>
      </c>
      <c r="F63" s="5">
        <v>100</v>
      </c>
      <c r="G63" s="5">
        <v>100</v>
      </c>
      <c r="H63" s="5">
        <v>100</v>
      </c>
      <c r="I63" s="15" t="s">
        <v>35</v>
      </c>
      <c r="J63" s="16">
        <v>233.337</v>
      </c>
      <c r="K63" s="16">
        <f>J63-L63-M63-N63</f>
        <v>206.08499999999998</v>
      </c>
      <c r="L63" s="16">
        <f>2.556+13.028</f>
        <v>15.584</v>
      </c>
      <c r="M63" s="16">
        <v>0</v>
      </c>
      <c r="N63" s="16">
        <v>11.668</v>
      </c>
      <c r="O63" s="16">
        <f>J63/F63</f>
        <v>2.33337</v>
      </c>
      <c r="P63" s="25">
        <f>(J63-N63)*0.9297</f>
        <v>206.08566929999998</v>
      </c>
      <c r="Q63" s="25">
        <f t="shared" si="5"/>
        <v>11.668999999999999</v>
      </c>
      <c r="R63" s="25">
        <f>L63+M63</f>
        <v>15.584</v>
      </c>
      <c r="S63" s="25">
        <f>R63-Q63</f>
        <v>3.915000000000001</v>
      </c>
      <c r="T63" s="25">
        <f>L63+S63</f>
        <v>19.499000000000002</v>
      </c>
      <c r="U63" s="25">
        <f t="shared" si="6"/>
        <v>3.915000000000001</v>
      </c>
    </row>
    <row r="64" spans="1:21" ht="15.75" customHeight="1">
      <c r="A64" s="52" t="s">
        <v>48</v>
      </c>
      <c r="B64" s="53"/>
      <c r="C64" s="10"/>
      <c r="D64" s="11"/>
      <c r="E64" s="10"/>
      <c r="F64" s="11">
        <f>SUM(F60:F63)</f>
        <v>487</v>
      </c>
      <c r="G64" s="11">
        <f>SUM(G60:G63)</f>
        <v>487</v>
      </c>
      <c r="H64" s="11">
        <f>SUM(H60:H63)</f>
        <v>487</v>
      </c>
      <c r="I64" s="10"/>
      <c r="J64" s="13">
        <f>K64+L64+M64+N64</f>
        <v>900</v>
      </c>
      <c r="K64" s="13">
        <f>SUM(K60:K63)</f>
        <v>794.887</v>
      </c>
      <c r="L64" s="13">
        <f>SUM(L60:L63)</f>
        <v>60.10900000000001</v>
      </c>
      <c r="M64" s="13">
        <f>SUM(M60:M63)</f>
        <v>0</v>
      </c>
      <c r="N64" s="13">
        <f>SUM(N60:N63)</f>
        <v>45.004</v>
      </c>
      <c r="O64" s="13">
        <f>J64/F64</f>
        <v>1.8480492813141685</v>
      </c>
      <c r="P64" s="25"/>
      <c r="Q64" s="25">
        <f t="shared" si="5"/>
        <v>45.004999999999995</v>
      </c>
      <c r="R64" s="25"/>
      <c r="S64" s="25"/>
      <c r="T64" s="25"/>
      <c r="U64" s="25">
        <f t="shared" si="6"/>
        <v>-45.004999999999995</v>
      </c>
    </row>
    <row r="65" spans="1:21" ht="96.75" customHeight="1">
      <c r="A65" s="43" t="s">
        <v>70</v>
      </c>
      <c r="B65" s="44"/>
      <c r="C65" s="44"/>
      <c r="D65" s="45"/>
      <c r="E65" s="46" t="s">
        <v>75</v>
      </c>
      <c r="F65" s="47"/>
      <c r="G65" s="48"/>
      <c r="H65" s="46" t="s">
        <v>20</v>
      </c>
      <c r="I65" s="48"/>
      <c r="J65" s="40" t="s">
        <v>86</v>
      </c>
      <c r="K65" s="41"/>
      <c r="L65" s="41"/>
      <c r="M65" s="41"/>
      <c r="N65" s="41"/>
      <c r="O65" s="42"/>
      <c r="P65" s="25"/>
      <c r="Q65" s="25">
        <f t="shared" si="5"/>
        <v>0.001</v>
      </c>
      <c r="R65" s="25"/>
      <c r="S65" s="25"/>
      <c r="T65" s="25"/>
      <c r="U65" s="25">
        <f t="shared" si="6"/>
        <v>-0.001</v>
      </c>
    </row>
    <row r="66" spans="1:21" ht="12.75" customHeight="1">
      <c r="A66" s="37" t="s">
        <v>0</v>
      </c>
      <c r="B66" s="54" t="s">
        <v>1</v>
      </c>
      <c r="C66" s="37" t="s">
        <v>2</v>
      </c>
      <c r="D66" s="37"/>
      <c r="E66" s="38" t="s">
        <v>3</v>
      </c>
      <c r="F66" s="37" t="s">
        <v>4</v>
      </c>
      <c r="G66" s="37"/>
      <c r="H66" s="37"/>
      <c r="I66" s="37" t="s">
        <v>5</v>
      </c>
      <c r="J66" s="37" t="s">
        <v>6</v>
      </c>
      <c r="K66" s="37"/>
      <c r="L66" s="37"/>
      <c r="M66" s="37"/>
      <c r="N66" s="37"/>
      <c r="O66" s="37" t="s">
        <v>7</v>
      </c>
      <c r="P66" s="25"/>
      <c r="Q66" s="25">
        <f t="shared" si="5"/>
        <v>0.001</v>
      </c>
      <c r="R66" s="25"/>
      <c r="S66" s="25"/>
      <c r="T66" s="25"/>
      <c r="U66" s="25">
        <f t="shared" si="6"/>
        <v>-0.001</v>
      </c>
    </row>
    <row r="67" spans="1:21" ht="27" customHeight="1">
      <c r="A67" s="37"/>
      <c r="B67" s="54"/>
      <c r="C67" s="38" t="s">
        <v>8</v>
      </c>
      <c r="D67" s="38" t="s">
        <v>9</v>
      </c>
      <c r="E67" s="38"/>
      <c r="F67" s="38" t="s">
        <v>10</v>
      </c>
      <c r="G67" s="37" t="s">
        <v>11</v>
      </c>
      <c r="H67" s="37"/>
      <c r="I67" s="37"/>
      <c r="J67" s="37" t="s">
        <v>12</v>
      </c>
      <c r="K67" s="39" t="s">
        <v>13</v>
      </c>
      <c r="L67" s="39"/>
      <c r="M67" s="39"/>
      <c r="N67" s="35" t="s">
        <v>14</v>
      </c>
      <c r="O67" s="37"/>
      <c r="P67" s="25"/>
      <c r="Q67" s="25" t="e">
        <f t="shared" si="5"/>
        <v>#VALUE!</v>
      </c>
      <c r="R67" s="25"/>
      <c r="S67" s="25"/>
      <c r="T67" s="25"/>
      <c r="U67" s="25" t="e">
        <f t="shared" si="6"/>
        <v>#VALUE!</v>
      </c>
    </row>
    <row r="68" spans="1:21" ht="102" customHeight="1">
      <c r="A68" s="37"/>
      <c r="B68" s="54"/>
      <c r="C68" s="38"/>
      <c r="D68" s="38"/>
      <c r="E68" s="38"/>
      <c r="F68" s="38"/>
      <c r="G68" s="14" t="s">
        <v>15</v>
      </c>
      <c r="H68" s="14" t="s">
        <v>16</v>
      </c>
      <c r="I68" s="37"/>
      <c r="J68" s="37"/>
      <c r="K68" s="26" t="s">
        <v>17</v>
      </c>
      <c r="L68" s="26" t="s">
        <v>18</v>
      </c>
      <c r="M68" s="26" t="s">
        <v>19</v>
      </c>
      <c r="N68" s="35"/>
      <c r="O68" s="37"/>
      <c r="P68" s="25"/>
      <c r="Q68" s="25">
        <f t="shared" si="5"/>
        <v>0.001</v>
      </c>
      <c r="R68" s="25"/>
      <c r="S68" s="25"/>
      <c r="T68" s="25"/>
      <c r="U68" s="25">
        <f t="shared" si="6"/>
        <v>-0.001</v>
      </c>
    </row>
    <row r="69" spans="1:21" ht="11.25" customHeight="1">
      <c r="A69" s="2">
        <v>1</v>
      </c>
      <c r="B69" s="2">
        <v>2</v>
      </c>
      <c r="C69" s="2">
        <v>3</v>
      </c>
      <c r="D69" s="2">
        <v>4</v>
      </c>
      <c r="E69" s="2">
        <v>5</v>
      </c>
      <c r="F69" s="2">
        <v>6</v>
      </c>
      <c r="G69" s="2">
        <v>7</v>
      </c>
      <c r="H69" s="2">
        <v>8</v>
      </c>
      <c r="I69" s="2">
        <v>9</v>
      </c>
      <c r="J69" s="2">
        <v>10</v>
      </c>
      <c r="K69" s="31">
        <v>11</v>
      </c>
      <c r="L69" s="31">
        <v>12</v>
      </c>
      <c r="M69" s="31">
        <v>13</v>
      </c>
      <c r="N69" s="31">
        <v>14</v>
      </c>
      <c r="O69" s="2">
        <v>15</v>
      </c>
      <c r="P69" s="25"/>
      <c r="Q69" s="25">
        <f t="shared" si="5"/>
        <v>14.001</v>
      </c>
      <c r="R69" s="25"/>
      <c r="S69" s="25"/>
      <c r="T69" s="25"/>
      <c r="U69" s="25">
        <f t="shared" si="6"/>
        <v>-14.001</v>
      </c>
    </row>
    <row r="70" spans="1:21" ht="15" customHeight="1">
      <c r="A70" s="49" t="s">
        <v>26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  <c r="P70" s="25"/>
      <c r="Q70" s="25">
        <f t="shared" si="5"/>
        <v>0.001</v>
      </c>
      <c r="R70" s="25"/>
      <c r="S70" s="25"/>
      <c r="T70" s="25"/>
      <c r="U70" s="25">
        <f t="shared" si="6"/>
        <v>-0.001</v>
      </c>
    </row>
    <row r="71" spans="1:21" ht="33.75">
      <c r="A71" s="6">
        <f>A63+1</f>
        <v>24</v>
      </c>
      <c r="B71" s="2" t="s">
        <v>64</v>
      </c>
      <c r="C71" s="4">
        <v>1977</v>
      </c>
      <c r="D71" s="5"/>
      <c r="E71" s="2">
        <v>2</v>
      </c>
      <c r="F71" s="5">
        <v>829.9</v>
      </c>
      <c r="G71" s="2">
        <v>829.9</v>
      </c>
      <c r="H71" s="2">
        <v>829.9</v>
      </c>
      <c r="I71" s="15" t="s">
        <v>37</v>
      </c>
      <c r="J71" s="32">
        <f>SUM(K71:N71)</f>
        <v>1960.90999</v>
      </c>
      <c r="K71" s="32">
        <v>1731.90399</v>
      </c>
      <c r="L71" s="16">
        <v>93.96</v>
      </c>
      <c r="M71" s="16">
        <v>37</v>
      </c>
      <c r="N71" s="16">
        <v>98.046</v>
      </c>
      <c r="O71" s="16">
        <f>J71/F71</f>
        <v>2.3628268345583807</v>
      </c>
      <c r="P71" s="25">
        <f>(J71-N71)*0.9297</f>
        <v>1731.904651503</v>
      </c>
      <c r="Q71" s="25">
        <f t="shared" si="5"/>
        <v>98.04700000000001</v>
      </c>
      <c r="R71" s="25">
        <f>L71+M71</f>
        <v>130.95999999999998</v>
      </c>
      <c r="S71" s="25">
        <f>R71-Q71</f>
        <v>32.91299999999997</v>
      </c>
      <c r="T71" s="25">
        <f>L71+S71</f>
        <v>126.87299999999996</v>
      </c>
      <c r="U71" s="25">
        <f t="shared" si="6"/>
        <v>32.91299999999997</v>
      </c>
    </row>
    <row r="72" spans="1:21" ht="15.75" customHeight="1">
      <c r="A72" s="52" t="s">
        <v>48</v>
      </c>
      <c r="B72" s="53"/>
      <c r="C72" s="10"/>
      <c r="D72" s="11"/>
      <c r="E72" s="10"/>
      <c r="F72" s="12">
        <f>SUM(F71:F71)</f>
        <v>829.9</v>
      </c>
      <c r="G72" s="12">
        <f>SUM(G71:G71)</f>
        <v>829.9</v>
      </c>
      <c r="H72" s="12">
        <f>SUM(H71:H71)</f>
        <v>829.9</v>
      </c>
      <c r="I72" s="10"/>
      <c r="J72" s="33">
        <f>K72+L72+M72+N72</f>
        <v>1960.90999</v>
      </c>
      <c r="K72" s="33">
        <f>SUM(K71)</f>
        <v>1731.90399</v>
      </c>
      <c r="L72" s="13">
        <f>SUM(L71)</f>
        <v>93.96</v>
      </c>
      <c r="M72" s="13">
        <f>SUM(M71)</f>
        <v>37</v>
      </c>
      <c r="N72" s="13">
        <f>SUM(N71)</f>
        <v>98.046</v>
      </c>
      <c r="O72" s="13">
        <f>J72/F72</f>
        <v>2.3628268345583807</v>
      </c>
      <c r="Q72" s="25">
        <f t="shared" si="5"/>
        <v>98.04700000000001</v>
      </c>
      <c r="R72" s="25"/>
      <c r="S72" s="25"/>
      <c r="T72" s="25"/>
      <c r="U72" s="25">
        <f t="shared" si="6"/>
        <v>-98.04700000000001</v>
      </c>
    </row>
    <row r="73" spans="1:21" ht="96.75" customHeight="1">
      <c r="A73" s="43" t="s">
        <v>27</v>
      </c>
      <c r="B73" s="44"/>
      <c r="C73" s="44"/>
      <c r="D73" s="45"/>
      <c r="E73" s="46" t="s">
        <v>76</v>
      </c>
      <c r="F73" s="47"/>
      <c r="G73" s="48"/>
      <c r="H73" s="46" t="s">
        <v>20</v>
      </c>
      <c r="I73" s="48"/>
      <c r="J73" s="40" t="s">
        <v>87</v>
      </c>
      <c r="K73" s="41"/>
      <c r="L73" s="41"/>
      <c r="M73" s="41"/>
      <c r="N73" s="41"/>
      <c r="O73" s="42"/>
      <c r="Q73" s="25">
        <f t="shared" si="5"/>
        <v>0.001</v>
      </c>
      <c r="R73" s="25"/>
      <c r="S73" s="25"/>
      <c r="T73" s="25"/>
      <c r="U73" s="25">
        <f t="shared" si="6"/>
        <v>-0.001</v>
      </c>
    </row>
    <row r="74" spans="1:21" ht="20.25" customHeight="1">
      <c r="A74" s="52" t="s">
        <v>28</v>
      </c>
      <c r="B74" s="62"/>
      <c r="C74" s="62"/>
      <c r="D74" s="53"/>
      <c r="E74" s="2"/>
      <c r="F74" s="12">
        <f>F21+F32+F37+F45+F49+F57+F64+F72</f>
        <v>32594.750000000004</v>
      </c>
      <c r="G74" s="12">
        <f>G21+G32+G37+G45+G49+G57+G64+G72</f>
        <v>32594.750000000004</v>
      </c>
      <c r="H74" s="12">
        <f>H21+H32+H37+H45+H49+H57+H64+H72</f>
        <v>30120.65</v>
      </c>
      <c r="I74" s="2"/>
      <c r="J74" s="33">
        <f>K74+L74+M74+N74</f>
        <v>33761.24999</v>
      </c>
      <c r="K74" s="33">
        <f>K21+K32+K37+K45+K49+K57+K64+K72</f>
        <v>29818.38699</v>
      </c>
      <c r="L74" s="13">
        <f>L21+L32+L37+L45+L49+L57+L64+L72</f>
        <v>594.207</v>
      </c>
      <c r="M74" s="13">
        <f>M21+M32+M37+M45+M49+M57+M64+M72</f>
        <v>1660.553</v>
      </c>
      <c r="N74" s="13">
        <f>N21+N32+N37+N45+N49+N57+N64+N72</f>
        <v>1688.1029999999998</v>
      </c>
      <c r="O74" s="13">
        <f>J74/F74</f>
        <v>1.035787971682556</v>
      </c>
      <c r="P74" s="25">
        <f>(J74-N74)*0.9297</f>
        <v>29818.404756602995</v>
      </c>
      <c r="Q74" s="25">
        <f>(J74-N74)*0.070300001</f>
        <v>2254.742265470147</v>
      </c>
      <c r="R74" s="25">
        <f>L74+M74</f>
        <v>2254.76</v>
      </c>
      <c r="S74" s="25">
        <f>R74-Q74</f>
        <v>0.017734529853441927</v>
      </c>
      <c r="T74" s="25">
        <f>L74+S74</f>
        <v>594.2247345298534</v>
      </c>
      <c r="U74" s="25">
        <f t="shared" si="6"/>
        <v>0.017734529853441927</v>
      </c>
    </row>
    <row r="75" spans="1:15" ht="111.75" customHeight="1">
      <c r="A75" s="56" t="s">
        <v>77</v>
      </c>
      <c r="B75" s="57"/>
      <c r="C75" s="57"/>
      <c r="D75" s="58"/>
      <c r="E75" s="56" t="s">
        <v>79</v>
      </c>
      <c r="F75" s="57"/>
      <c r="G75" s="58"/>
      <c r="H75" s="56" t="s">
        <v>38</v>
      </c>
      <c r="I75" s="58"/>
      <c r="J75" s="59" t="s">
        <v>88</v>
      </c>
      <c r="K75" s="60"/>
      <c r="L75" s="60"/>
      <c r="M75" s="60"/>
      <c r="N75" s="60"/>
      <c r="O75" s="61"/>
    </row>
    <row r="76" spans="1:15" ht="11.2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27"/>
      <c r="L76" s="27"/>
      <c r="M76" s="27"/>
      <c r="N76" s="27"/>
      <c r="O76" s="19"/>
    </row>
    <row r="77" spans="1:15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27"/>
      <c r="L77" s="27"/>
      <c r="M77" s="27"/>
      <c r="N77" s="27"/>
      <c r="O77" s="19"/>
    </row>
    <row r="78" spans="1:15" ht="15.75">
      <c r="A78" s="20" t="s">
        <v>33</v>
      </c>
      <c r="B78" s="20"/>
      <c r="C78" s="20"/>
      <c r="D78" s="20"/>
      <c r="E78" s="20"/>
      <c r="F78" s="20"/>
      <c r="G78" s="20"/>
      <c r="H78" s="20"/>
      <c r="I78" s="21"/>
      <c r="J78" s="21"/>
      <c r="K78" s="28"/>
      <c r="L78" s="28"/>
      <c r="M78" s="29" t="s">
        <v>34</v>
      </c>
      <c r="N78" s="29"/>
      <c r="O78" s="19"/>
    </row>
    <row r="99" ht="12.75" customHeight="1"/>
    <row r="100" ht="12.75" customHeight="1"/>
    <row r="102" ht="12.75" customHeight="1"/>
    <row r="103" ht="12.75" customHeight="1"/>
    <row r="111" ht="12.75" customHeight="1"/>
    <row r="112" ht="12.75" customHeight="1"/>
    <row r="117" ht="12.75" customHeight="1"/>
    <row r="118" ht="12.75" customHeight="1"/>
    <row r="120" ht="12.75" customHeight="1"/>
    <row r="135" spans="1:15" ht="15">
      <c r="A135" s="9"/>
      <c r="B135" s="9"/>
      <c r="C135" s="9"/>
      <c r="D135" s="9"/>
      <c r="E135" s="9"/>
      <c r="F135" s="9"/>
      <c r="G135" s="9"/>
      <c r="H135" s="9"/>
      <c r="M135" s="30"/>
      <c r="N135" s="30"/>
      <c r="O135" s="9"/>
    </row>
  </sheetData>
  <sheetProtection/>
  <mergeCells count="132">
    <mergeCell ref="A5:O5"/>
    <mergeCell ref="J51:N51"/>
    <mergeCell ref="C51:D51"/>
    <mergeCell ref="E51:E53"/>
    <mergeCell ref="C52:C53"/>
    <mergeCell ref="D52:D53"/>
    <mergeCell ref="J52:J53"/>
    <mergeCell ref="K52:M52"/>
    <mergeCell ref="N52:N53"/>
    <mergeCell ref="F51:H51"/>
    <mergeCell ref="I51:I53"/>
    <mergeCell ref="A70:O70"/>
    <mergeCell ref="J24:J25"/>
    <mergeCell ref="K24:M24"/>
    <mergeCell ref="N24:N25"/>
    <mergeCell ref="A23:A25"/>
    <mergeCell ref="B23:B25"/>
    <mergeCell ref="C23:D23"/>
    <mergeCell ref="E23:E25"/>
    <mergeCell ref="C24:C25"/>
    <mergeCell ref="D24:D25"/>
    <mergeCell ref="A72:B72"/>
    <mergeCell ref="A73:D73"/>
    <mergeCell ref="E73:G73"/>
    <mergeCell ref="H73:I73"/>
    <mergeCell ref="H50:I50"/>
    <mergeCell ref="J50:O50"/>
    <mergeCell ref="A64:B64"/>
    <mergeCell ref="A65:D65"/>
    <mergeCell ref="E65:G65"/>
    <mergeCell ref="E58:G58"/>
    <mergeCell ref="A51:A53"/>
    <mergeCell ref="O51:O53"/>
    <mergeCell ref="F52:F53"/>
    <mergeCell ref="G52:H52"/>
    <mergeCell ref="B51:B53"/>
    <mergeCell ref="H33:I33"/>
    <mergeCell ref="A38:D38"/>
    <mergeCell ref="E38:G38"/>
    <mergeCell ref="H38:I38"/>
    <mergeCell ref="A39:A41"/>
    <mergeCell ref="B39:B41"/>
    <mergeCell ref="C39:D39"/>
    <mergeCell ref="A50:D50"/>
    <mergeCell ref="E50:G50"/>
    <mergeCell ref="A57:B57"/>
    <mergeCell ref="A58:D58"/>
    <mergeCell ref="N67:N68"/>
    <mergeCell ref="H58:I58"/>
    <mergeCell ref="J58:O58"/>
    <mergeCell ref="G67:H67"/>
    <mergeCell ref="J67:J68"/>
    <mergeCell ref="K67:M67"/>
    <mergeCell ref="I66:I68"/>
    <mergeCell ref="J66:N66"/>
    <mergeCell ref="F39:H39"/>
    <mergeCell ref="O23:O25"/>
    <mergeCell ref="A33:D33"/>
    <mergeCell ref="G40:H40"/>
    <mergeCell ref="J40:J41"/>
    <mergeCell ref="K40:M40"/>
    <mergeCell ref="F23:H23"/>
    <mergeCell ref="I23:I25"/>
    <mergeCell ref="J23:N23"/>
    <mergeCell ref="F24:F25"/>
    <mergeCell ref="A21:B21"/>
    <mergeCell ref="A22:D22"/>
    <mergeCell ref="E22:G22"/>
    <mergeCell ref="H22:I22"/>
    <mergeCell ref="A75:D75"/>
    <mergeCell ref="A59:O59"/>
    <mergeCell ref="E75:G75"/>
    <mergeCell ref="H75:I75"/>
    <mergeCell ref="J75:O75"/>
    <mergeCell ref="F66:H66"/>
    <mergeCell ref="A74:D74"/>
    <mergeCell ref="J65:O65"/>
    <mergeCell ref="H65:I65"/>
    <mergeCell ref="J73:O73"/>
    <mergeCell ref="A34:O34"/>
    <mergeCell ref="J46:O46"/>
    <mergeCell ref="A47:O47"/>
    <mergeCell ref="I39:I41"/>
    <mergeCell ref="J39:N39"/>
    <mergeCell ref="O39:O41"/>
    <mergeCell ref="C40:C41"/>
    <mergeCell ref="D40:D41"/>
    <mergeCell ref="F40:F41"/>
    <mergeCell ref="E39:E41"/>
    <mergeCell ref="D67:D68"/>
    <mergeCell ref="A49:B49"/>
    <mergeCell ref="A55:O55"/>
    <mergeCell ref="I1:O1"/>
    <mergeCell ref="I2:O2"/>
    <mergeCell ref="A4:O4"/>
    <mergeCell ref="A7:A9"/>
    <mergeCell ref="B7:B9"/>
    <mergeCell ref="C7:D7"/>
    <mergeCell ref="E7:E9"/>
    <mergeCell ref="A37:B37"/>
    <mergeCell ref="E33:G33"/>
    <mergeCell ref="J38:O38"/>
    <mergeCell ref="O66:O68"/>
    <mergeCell ref="F67:F68"/>
    <mergeCell ref="A66:A68"/>
    <mergeCell ref="B66:B68"/>
    <mergeCell ref="C66:D66"/>
    <mergeCell ref="E66:E68"/>
    <mergeCell ref="C67:C68"/>
    <mergeCell ref="A46:D46"/>
    <mergeCell ref="E46:G46"/>
    <mergeCell ref="A43:O43"/>
    <mergeCell ref="A45:B45"/>
    <mergeCell ref="H46:I46"/>
    <mergeCell ref="N8:N9"/>
    <mergeCell ref="C8:C9"/>
    <mergeCell ref="D8:D9"/>
    <mergeCell ref="J33:O33"/>
    <mergeCell ref="J22:O22"/>
    <mergeCell ref="A27:O27"/>
    <mergeCell ref="A32:B32"/>
    <mergeCell ref="G24:H24"/>
    <mergeCell ref="N40:N41"/>
    <mergeCell ref="N3:O3"/>
    <mergeCell ref="F7:H7"/>
    <mergeCell ref="I7:I9"/>
    <mergeCell ref="J7:N7"/>
    <mergeCell ref="O7:O9"/>
    <mergeCell ref="F8:F9"/>
    <mergeCell ref="G8:H8"/>
    <mergeCell ref="J8:J9"/>
    <mergeCell ref="K8:M8"/>
  </mergeCells>
  <printOptions/>
  <pageMargins left="0.2755905511811024" right="0.2362204724409449" top="0.2755905511811024" bottom="0.2362204724409449" header="0.1968503937007874" footer="0.1968503937007874"/>
  <pageSetup horizontalDpi="600" verticalDpi="600" orientation="landscape" paperSize="9" scale="95" r:id="rId1"/>
  <rowBreaks count="4" manualBreakCount="4">
    <brk id="22" max="14" man="1"/>
    <brk id="38" max="14" man="1"/>
    <brk id="50" max="14" man="1"/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2010-05-31T11:47:42Z</cp:lastPrinted>
  <dcterms:created xsi:type="dcterms:W3CDTF">2008-12-12T12:38:20Z</dcterms:created>
  <dcterms:modified xsi:type="dcterms:W3CDTF">2010-05-31T11:48:06Z</dcterms:modified>
  <cp:category/>
  <cp:version/>
  <cp:contentType/>
  <cp:contentStatus/>
</cp:coreProperties>
</file>